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70" yWindow="510" windowWidth="19800" windowHeight="7860" firstSheet="4" activeTab="8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YPATINGOJIVEIKLA" localSheetId="11">'Forma 2'!$B$93</definedName>
    <definedName name="VAS002_D_YPATINGOJIVEIKLA">'Forma 2'!$B$93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YPATINGOJIVEIKLA20M" localSheetId="11">'Forma 2'!$C$93</definedName>
    <definedName name="VAS002_F_YPATINGOJIVEIKLA20M">'Forma 2'!$C$93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tiekyjeLikviduotuAvariju" localSheetId="2">'Forma 5'!$B$79</definedName>
    <definedName name="VAS005_D_VandentiekyjeLikviduotuAvariju">'Forma 5'!$B$79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tiekyjeLikviduotuAvariju20M" localSheetId="2">'Forma 5'!$D$79</definedName>
    <definedName name="VAS005_F_VandentiekyjeLikviduotuAvariju20M">'Forma 5'!$D$79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25725"/>
</workbook>
</file>

<file path=xl/calcChain.xml><?xml version="1.0" encoding="utf-8"?>
<calcChain xmlns="http://schemas.openxmlformats.org/spreadsheetml/2006/main">
  <c r="I16" i="17"/>
  <c r="H16"/>
  <c r="G16"/>
  <c r="F16"/>
  <c r="E16"/>
  <c r="D16"/>
  <c r="C16"/>
  <c r="B16"/>
  <c r="J15"/>
  <c r="J14"/>
  <c r="J13"/>
  <c r="J12"/>
  <c r="T130" i="16"/>
  <c r="W130" s="1"/>
  <c r="R130"/>
  <c r="Q130"/>
  <c r="L130"/>
  <c r="G130"/>
  <c r="U130" s="1"/>
  <c r="T129"/>
  <c r="R129"/>
  <c r="Q129"/>
  <c r="L129"/>
  <c r="G129"/>
  <c r="T128"/>
  <c r="W128" s="1"/>
  <c r="R128"/>
  <c r="Q128"/>
  <c r="L128"/>
  <c r="G128"/>
  <c r="U128" s="1"/>
  <c r="T127"/>
  <c r="R127"/>
  <c r="Q127"/>
  <c r="L127"/>
  <c r="G127"/>
  <c r="T126"/>
  <c r="W126" s="1"/>
  <c r="R126"/>
  <c r="Q126"/>
  <c r="L126"/>
  <c r="G126"/>
  <c r="U126" s="1"/>
  <c r="T125"/>
  <c r="R125"/>
  <c r="Q125"/>
  <c r="L125"/>
  <c r="G125"/>
  <c r="T124"/>
  <c r="R124"/>
  <c r="Q124"/>
  <c r="L124"/>
  <c r="G124"/>
  <c r="U124" s="1"/>
  <c r="T123"/>
  <c r="R123"/>
  <c r="Q123"/>
  <c r="L123"/>
  <c r="G123"/>
  <c r="T122"/>
  <c r="R122"/>
  <c r="Q122"/>
  <c r="L122"/>
  <c r="G122"/>
  <c r="U122" s="1"/>
  <c r="T121"/>
  <c r="R121"/>
  <c r="Q121"/>
  <c r="L121"/>
  <c r="G121"/>
  <c r="T120"/>
  <c r="R120"/>
  <c r="Q120"/>
  <c r="L120"/>
  <c r="G120"/>
  <c r="U120" s="1"/>
  <c r="T119"/>
  <c r="R119"/>
  <c r="Q119"/>
  <c r="L119"/>
  <c r="G119"/>
  <c r="T118"/>
  <c r="R118"/>
  <c r="Q118"/>
  <c r="L118"/>
  <c r="G118"/>
  <c r="U118" s="1"/>
  <c r="T117"/>
  <c r="R117"/>
  <c r="Q117"/>
  <c r="L117"/>
  <c r="G117"/>
  <c r="U117" s="1"/>
  <c r="T116"/>
  <c r="R116"/>
  <c r="Q116"/>
  <c r="L116"/>
  <c r="G116"/>
  <c r="U116" s="1"/>
  <c r="T115"/>
  <c r="R115"/>
  <c r="Q115"/>
  <c r="L115"/>
  <c r="G115"/>
  <c r="U115" s="1"/>
  <c r="T114"/>
  <c r="R114"/>
  <c r="Q114"/>
  <c r="L114"/>
  <c r="G114"/>
  <c r="U114" s="1"/>
  <c r="T113"/>
  <c r="R113"/>
  <c r="Q113"/>
  <c r="L113"/>
  <c r="G113"/>
  <c r="U113" s="1"/>
  <c r="T112"/>
  <c r="R112"/>
  <c r="Q112"/>
  <c r="L112"/>
  <c r="G112"/>
  <c r="T111"/>
  <c r="R111"/>
  <c r="Q111"/>
  <c r="L111"/>
  <c r="G111"/>
  <c r="U111" s="1"/>
  <c r="T110"/>
  <c r="R110"/>
  <c r="Q110"/>
  <c r="L110"/>
  <c r="G110"/>
  <c r="U110" s="1"/>
  <c r="T109"/>
  <c r="R109"/>
  <c r="Q109"/>
  <c r="L109"/>
  <c r="G109"/>
  <c r="U109" s="1"/>
  <c r="T108"/>
  <c r="R108"/>
  <c r="Q108"/>
  <c r="L108"/>
  <c r="G108"/>
  <c r="U108" s="1"/>
  <c r="T107"/>
  <c r="R107"/>
  <c r="Q107"/>
  <c r="L107"/>
  <c r="G107"/>
  <c r="T106"/>
  <c r="R106"/>
  <c r="Q106"/>
  <c r="L106"/>
  <c r="G106"/>
  <c r="U106" s="1"/>
  <c r="T105"/>
  <c r="R105"/>
  <c r="Q105"/>
  <c r="L105"/>
  <c r="G105"/>
  <c r="U105" s="1"/>
  <c r="T104"/>
  <c r="R104"/>
  <c r="Q104"/>
  <c r="L104"/>
  <c r="G104"/>
  <c r="U104" s="1"/>
  <c r="T103"/>
  <c r="R103"/>
  <c r="Q103"/>
  <c r="L103"/>
  <c r="G103"/>
  <c r="U103" s="1"/>
  <c r="T102"/>
  <c r="R102"/>
  <c r="Q102"/>
  <c r="L102"/>
  <c r="G102"/>
  <c r="U102" s="1"/>
  <c r="T101"/>
  <c r="R101"/>
  <c r="Q101"/>
  <c r="L101"/>
  <c r="G101"/>
  <c r="U101" s="1"/>
  <c r="T100"/>
  <c r="R100"/>
  <c r="Q100"/>
  <c r="L100"/>
  <c r="G100"/>
  <c r="T99"/>
  <c r="R99"/>
  <c r="Q99"/>
  <c r="L99"/>
  <c r="G99"/>
  <c r="U99" s="1"/>
  <c r="T98"/>
  <c r="R98"/>
  <c r="Q98"/>
  <c r="L98"/>
  <c r="G98"/>
  <c r="U98" s="1"/>
  <c r="T97"/>
  <c r="R97"/>
  <c r="Q97"/>
  <c r="L97"/>
  <c r="G97"/>
  <c r="U97" s="1"/>
  <c r="T96"/>
  <c r="R96"/>
  <c r="Q96"/>
  <c r="L96"/>
  <c r="G96"/>
  <c r="U96" s="1"/>
  <c r="T95"/>
  <c r="R95"/>
  <c r="Q95"/>
  <c r="L95"/>
  <c r="G95"/>
  <c r="U95" s="1"/>
  <c r="T94"/>
  <c r="R94"/>
  <c r="Q94"/>
  <c r="L94"/>
  <c r="G94"/>
  <c r="T93"/>
  <c r="R93"/>
  <c r="Q93"/>
  <c r="L93"/>
  <c r="G93"/>
  <c r="U93" s="1"/>
  <c r="T92"/>
  <c r="R92"/>
  <c r="Q92"/>
  <c r="L92"/>
  <c r="G92"/>
  <c r="T91"/>
  <c r="R91"/>
  <c r="Q91"/>
  <c r="L91"/>
  <c r="G91"/>
  <c r="U91" s="1"/>
  <c r="T90"/>
  <c r="R90"/>
  <c r="Q90"/>
  <c r="P90"/>
  <c r="O90"/>
  <c r="N90"/>
  <c r="M90"/>
  <c r="L90"/>
  <c r="K90"/>
  <c r="J90"/>
  <c r="I90"/>
  <c r="H90"/>
  <c r="G90"/>
  <c r="F90"/>
  <c r="E90"/>
  <c r="D90"/>
  <c r="C90"/>
  <c r="T89"/>
  <c r="R89"/>
  <c r="Q89"/>
  <c r="L89"/>
  <c r="G89"/>
  <c r="T88"/>
  <c r="W88" s="1"/>
  <c r="R88"/>
  <c r="Q88"/>
  <c r="L88"/>
  <c r="G88"/>
  <c r="U88" s="1"/>
  <c r="T87"/>
  <c r="R87"/>
  <c r="Q87"/>
  <c r="L87"/>
  <c r="G87"/>
  <c r="T86"/>
  <c r="W86" s="1"/>
  <c r="R86"/>
  <c r="Q86"/>
  <c r="L86"/>
  <c r="G86"/>
  <c r="U86" s="1"/>
  <c r="T85"/>
  <c r="R85"/>
  <c r="Q85"/>
  <c r="L85"/>
  <c r="G85"/>
  <c r="T84"/>
  <c r="W84" s="1"/>
  <c r="R84"/>
  <c r="Q84"/>
  <c r="L84"/>
  <c r="G84"/>
  <c r="U84" s="1"/>
  <c r="T83"/>
  <c r="R83"/>
  <c r="Q83"/>
  <c r="L83"/>
  <c r="G83"/>
  <c r="T82"/>
  <c r="W82" s="1"/>
  <c r="R82"/>
  <c r="Q82"/>
  <c r="L82"/>
  <c r="G82"/>
  <c r="U82" s="1"/>
  <c r="T81"/>
  <c r="R81"/>
  <c r="Q81"/>
  <c r="L81"/>
  <c r="G81"/>
  <c r="T80"/>
  <c r="W80" s="1"/>
  <c r="R80"/>
  <c r="Q80"/>
  <c r="L80"/>
  <c r="G80"/>
  <c r="U80" s="1"/>
  <c r="T79"/>
  <c r="R79"/>
  <c r="Q79"/>
  <c r="L79"/>
  <c r="G79"/>
  <c r="T78"/>
  <c r="W78" s="1"/>
  <c r="R78"/>
  <c r="Q78"/>
  <c r="L78"/>
  <c r="G78"/>
  <c r="U78" s="1"/>
  <c r="T77"/>
  <c r="R77"/>
  <c r="Q77"/>
  <c r="L77"/>
  <c r="G77"/>
  <c r="T76"/>
  <c r="W76" s="1"/>
  <c r="R76"/>
  <c r="Q76"/>
  <c r="L76"/>
  <c r="G76"/>
  <c r="U76" s="1"/>
  <c r="T75"/>
  <c r="R75"/>
  <c r="Q75"/>
  <c r="L75"/>
  <c r="G75"/>
  <c r="T74"/>
  <c r="W74" s="1"/>
  <c r="R74"/>
  <c r="Q74"/>
  <c r="L74"/>
  <c r="G74"/>
  <c r="U74" s="1"/>
  <c r="T73"/>
  <c r="R73"/>
  <c r="Q73"/>
  <c r="L73"/>
  <c r="G73"/>
  <c r="T72"/>
  <c r="W72" s="1"/>
  <c r="R72"/>
  <c r="Q72"/>
  <c r="L72"/>
  <c r="G72"/>
  <c r="U72" s="1"/>
  <c r="T71"/>
  <c r="R71"/>
  <c r="Q71"/>
  <c r="L71"/>
  <c r="G71"/>
  <c r="T70"/>
  <c r="W70" s="1"/>
  <c r="R70"/>
  <c r="Q70"/>
  <c r="L70"/>
  <c r="G70"/>
  <c r="U70" s="1"/>
  <c r="T69"/>
  <c r="R69"/>
  <c r="Q69"/>
  <c r="L69"/>
  <c r="G69"/>
  <c r="T68"/>
  <c r="W68" s="1"/>
  <c r="R68"/>
  <c r="Q68"/>
  <c r="L68"/>
  <c r="G68"/>
  <c r="U68" s="1"/>
  <c r="T67"/>
  <c r="R67"/>
  <c r="Q67"/>
  <c r="L67"/>
  <c r="G67"/>
  <c r="T66"/>
  <c r="W66" s="1"/>
  <c r="R66"/>
  <c r="Q66"/>
  <c r="L66"/>
  <c r="G66"/>
  <c r="U66" s="1"/>
  <c r="T65"/>
  <c r="R65"/>
  <c r="Q65"/>
  <c r="L65"/>
  <c r="G65"/>
  <c r="T64"/>
  <c r="W64" s="1"/>
  <c r="R64"/>
  <c r="Q64"/>
  <c r="L64"/>
  <c r="G64"/>
  <c r="U64" s="1"/>
  <c r="T63"/>
  <c r="R63"/>
  <c r="Q63"/>
  <c r="L63"/>
  <c r="G63"/>
  <c r="T62"/>
  <c r="W62" s="1"/>
  <c r="R62"/>
  <c r="Q62"/>
  <c r="L62"/>
  <c r="G62"/>
  <c r="U62" s="1"/>
  <c r="T61"/>
  <c r="R61"/>
  <c r="Q61"/>
  <c r="L61"/>
  <c r="G61"/>
  <c r="T60"/>
  <c r="W60" s="1"/>
  <c r="R60"/>
  <c r="Q60"/>
  <c r="Q59" s="1"/>
  <c r="Q58" s="1"/>
  <c r="L60"/>
  <c r="G60"/>
  <c r="U60" s="1"/>
  <c r="R59"/>
  <c r="R58" s="1"/>
  <c r="P59"/>
  <c r="O59"/>
  <c r="N59"/>
  <c r="M59"/>
  <c r="L59"/>
  <c r="K59"/>
  <c r="J59"/>
  <c r="I59"/>
  <c r="H59"/>
  <c r="F59"/>
  <c r="F58" s="1"/>
  <c r="E59"/>
  <c r="E58" s="1"/>
  <c r="D59"/>
  <c r="D58" s="1"/>
  <c r="C59"/>
  <c r="P58"/>
  <c r="O58"/>
  <c r="N58"/>
  <c r="M58"/>
  <c r="L58"/>
  <c r="K58"/>
  <c r="J58"/>
  <c r="I58"/>
  <c r="H58"/>
  <c r="C58"/>
  <c r="S56"/>
  <c r="V56" s="1"/>
  <c r="R56"/>
  <c r="S55"/>
  <c r="V55" s="1"/>
  <c r="R55"/>
  <c r="S54"/>
  <c r="V54" s="1"/>
  <c r="R54"/>
  <c r="S53"/>
  <c r="V53" s="1"/>
  <c r="R53"/>
  <c r="S52"/>
  <c r="V52" s="1"/>
  <c r="R52"/>
  <c r="S51"/>
  <c r="V51" s="1"/>
  <c r="R51"/>
  <c r="S50"/>
  <c r="V50" s="1"/>
  <c r="R50"/>
  <c r="Q49"/>
  <c r="O49"/>
  <c r="M49"/>
  <c r="L49"/>
  <c r="J49"/>
  <c r="H49"/>
  <c r="G49"/>
  <c r="E49"/>
  <c r="C49"/>
  <c r="R49" s="1"/>
  <c r="S48"/>
  <c r="R48"/>
  <c r="S47"/>
  <c r="R47"/>
  <c r="S46"/>
  <c r="R46"/>
  <c r="S45"/>
  <c r="R45"/>
  <c r="S44"/>
  <c r="R44"/>
  <c r="S43"/>
  <c r="R43"/>
  <c r="S42"/>
  <c r="R42"/>
  <c r="S41"/>
  <c r="R41"/>
  <c r="R40" s="1"/>
  <c r="Q40"/>
  <c r="O40"/>
  <c r="M40"/>
  <c r="L40"/>
  <c r="J40"/>
  <c r="H40"/>
  <c r="G40"/>
  <c r="E40"/>
  <c r="S40" s="1"/>
  <c r="C40"/>
  <c r="S39"/>
  <c r="V39" s="1"/>
  <c r="R39"/>
  <c r="S38"/>
  <c r="V38" s="1"/>
  <c r="R38"/>
  <c r="S37"/>
  <c r="V37" s="1"/>
  <c r="R37"/>
  <c r="S36"/>
  <c r="V36" s="1"/>
  <c r="R36"/>
  <c r="S35"/>
  <c r="V35" s="1"/>
  <c r="R35"/>
  <c r="S34"/>
  <c r="V34" s="1"/>
  <c r="R34"/>
  <c r="S33"/>
  <c r="V33" s="1"/>
  <c r="R33"/>
  <c r="S32"/>
  <c r="V32" s="1"/>
  <c r="R32"/>
  <c r="S31"/>
  <c r="V31" s="1"/>
  <c r="R31"/>
  <c r="R30"/>
  <c r="Q30"/>
  <c r="O30"/>
  <c r="M30"/>
  <c r="L30"/>
  <c r="J30"/>
  <c r="H30"/>
  <c r="G30"/>
  <c r="E30"/>
  <c r="S30" s="1"/>
  <c r="V30" s="1"/>
  <c r="C30"/>
  <c r="S29"/>
  <c r="V29" s="1"/>
  <c r="R29"/>
  <c r="S28"/>
  <c r="V28" s="1"/>
  <c r="R28"/>
  <c r="S27"/>
  <c r="V27" s="1"/>
  <c r="R27"/>
  <c r="S26"/>
  <c r="V26" s="1"/>
  <c r="R26"/>
  <c r="S25"/>
  <c r="V25" s="1"/>
  <c r="R25"/>
  <c r="S24"/>
  <c r="V24" s="1"/>
  <c r="R24"/>
  <c r="S23"/>
  <c r="V23" s="1"/>
  <c r="R23"/>
  <c r="S22"/>
  <c r="R22"/>
  <c r="S21"/>
  <c r="R21"/>
  <c r="R20" s="1"/>
  <c r="Q20"/>
  <c r="O20"/>
  <c r="M20"/>
  <c r="L20"/>
  <c r="J20"/>
  <c r="H20"/>
  <c r="G20"/>
  <c r="E20"/>
  <c r="C20"/>
  <c r="S19"/>
  <c r="R19"/>
  <c r="S18"/>
  <c r="R18"/>
  <c r="S17"/>
  <c r="R17"/>
  <c r="S16"/>
  <c r="R16"/>
  <c r="S15"/>
  <c r="R15"/>
  <c r="S14"/>
  <c r="R14"/>
  <c r="R13" s="1"/>
  <c r="Q13"/>
  <c r="Q11" s="1"/>
  <c r="O13"/>
  <c r="M13"/>
  <c r="M11" s="1"/>
  <c r="M57" s="1"/>
  <c r="L13"/>
  <c r="J13"/>
  <c r="J11" s="1"/>
  <c r="J57" s="1"/>
  <c r="H13"/>
  <c r="G13"/>
  <c r="G11" s="1"/>
  <c r="E13"/>
  <c r="C13"/>
  <c r="C11" s="1"/>
  <c r="C57" s="1"/>
  <c r="S12"/>
  <c r="R12"/>
  <c r="O11"/>
  <c r="O57" s="1"/>
  <c r="L11"/>
  <c r="H11"/>
  <c r="H57" s="1"/>
  <c r="E11"/>
  <c r="D24" i="15"/>
  <c r="D17"/>
  <c r="D12" s="1"/>
  <c r="D10" s="1"/>
  <c r="F21" i="14"/>
  <c r="E21" s="1"/>
  <c r="F20"/>
  <c r="E20"/>
  <c r="Q19"/>
  <c r="Q22" s="1"/>
  <c r="P19"/>
  <c r="P22" s="1"/>
  <c r="O19"/>
  <c r="O22" s="1"/>
  <c r="N19"/>
  <c r="N22" s="1"/>
  <c r="M19"/>
  <c r="M22" s="1"/>
  <c r="L19"/>
  <c r="L22" s="1"/>
  <c r="K19"/>
  <c r="K22" s="1"/>
  <c r="J19"/>
  <c r="I19"/>
  <c r="H19"/>
  <c r="G19"/>
  <c r="G22" s="1"/>
  <c r="F18"/>
  <c r="E18" s="1"/>
  <c r="Q16"/>
  <c r="P16"/>
  <c r="O16"/>
  <c r="N16"/>
  <c r="M16"/>
  <c r="L16"/>
  <c r="K16"/>
  <c r="J16"/>
  <c r="I16"/>
  <c r="H16"/>
  <c r="G16"/>
  <c r="F15"/>
  <c r="E15" s="1"/>
  <c r="F14"/>
  <c r="C93" i="13"/>
  <c r="C84"/>
  <c r="C77"/>
  <c r="C67"/>
  <c r="C66" s="1"/>
  <c r="C46"/>
  <c r="C41"/>
  <c r="C39" s="1"/>
  <c r="C29"/>
  <c r="C26" s="1"/>
  <c r="C25" s="1"/>
  <c r="C16"/>
  <c r="C14" s="1"/>
  <c r="C11" s="1"/>
  <c r="N14" i="12"/>
  <c r="M14"/>
  <c r="L14"/>
  <c r="K14"/>
  <c r="J14"/>
  <c r="I14"/>
  <c r="H14"/>
  <c r="G14"/>
  <c r="F14"/>
  <c r="E14"/>
  <c r="D14"/>
  <c r="C14"/>
  <c r="B14"/>
  <c r="C283" i="11"/>
  <c r="C271"/>
  <c r="C261"/>
  <c r="C255"/>
  <c r="C244"/>
  <c r="C232"/>
  <c r="C228"/>
  <c r="C216"/>
  <c r="C204"/>
  <c r="C198"/>
  <c r="C186"/>
  <c r="C174"/>
  <c r="C162"/>
  <c r="C150"/>
  <c r="C138"/>
  <c r="C126"/>
  <c r="C125"/>
  <c r="C124"/>
  <c r="C123"/>
  <c r="C122"/>
  <c r="C121"/>
  <c r="C120"/>
  <c r="C119"/>
  <c r="C118"/>
  <c r="C117"/>
  <c r="C116"/>
  <c r="C115"/>
  <c r="C102"/>
  <c r="C90"/>
  <c r="C78"/>
  <c r="C66"/>
  <c r="C65"/>
  <c r="C64"/>
  <c r="C63"/>
  <c r="C62"/>
  <c r="C61"/>
  <c r="C60"/>
  <c r="C59"/>
  <c r="C58"/>
  <c r="C57"/>
  <c r="C56"/>
  <c r="C55"/>
  <c r="C39"/>
  <c r="C23"/>
  <c r="C16"/>
  <c r="C13"/>
  <c r="E43" i="10"/>
  <c r="D43" s="1"/>
  <c r="P42"/>
  <c r="O42"/>
  <c r="N42"/>
  <c r="M42"/>
  <c r="L42"/>
  <c r="K42"/>
  <c r="J42"/>
  <c r="I42"/>
  <c r="H42"/>
  <c r="G42"/>
  <c r="F42"/>
  <c r="E42"/>
  <c r="P41"/>
  <c r="O41"/>
  <c r="N41"/>
  <c r="M41"/>
  <c r="L41"/>
  <c r="K41"/>
  <c r="J41"/>
  <c r="I41"/>
  <c r="H41"/>
  <c r="G41"/>
  <c r="F41"/>
  <c r="E41"/>
  <c r="P40"/>
  <c r="O40"/>
  <c r="N40"/>
  <c r="M40"/>
  <c r="L40"/>
  <c r="K40"/>
  <c r="J40"/>
  <c r="I40"/>
  <c r="H40"/>
  <c r="G40"/>
  <c r="F40"/>
  <c r="E40"/>
  <c r="P39"/>
  <c r="O39"/>
  <c r="N39"/>
  <c r="M39"/>
  <c r="L39"/>
  <c r="K39"/>
  <c r="J39"/>
  <c r="I39"/>
  <c r="H39"/>
  <c r="G39"/>
  <c r="F39"/>
  <c r="E39"/>
  <c r="P38"/>
  <c r="O38"/>
  <c r="O37" s="1"/>
  <c r="N38"/>
  <c r="M38"/>
  <c r="M37" s="1"/>
  <c r="L38"/>
  <c r="K38"/>
  <c r="K37" s="1"/>
  <c r="J38"/>
  <c r="I38"/>
  <c r="I37" s="1"/>
  <c r="H38"/>
  <c r="G38"/>
  <c r="G37" s="1"/>
  <c r="F38"/>
  <c r="P37"/>
  <c r="N37"/>
  <c r="L37"/>
  <c r="J37"/>
  <c r="H37"/>
  <c r="F37"/>
  <c r="D37"/>
  <c r="P36"/>
  <c r="O36"/>
  <c r="N36"/>
  <c r="M36"/>
  <c r="L36"/>
  <c r="K36"/>
  <c r="J36"/>
  <c r="I36"/>
  <c r="H36"/>
  <c r="G36"/>
  <c r="F36"/>
  <c r="P35"/>
  <c r="O35"/>
  <c r="N35"/>
  <c r="M35"/>
  <c r="L35"/>
  <c r="K35"/>
  <c r="J35"/>
  <c r="I35"/>
  <c r="H35"/>
  <c r="G35"/>
  <c r="F35"/>
  <c r="P34"/>
  <c r="O34"/>
  <c r="N34"/>
  <c r="N33" s="1"/>
  <c r="M34"/>
  <c r="M33" s="1"/>
  <c r="M14" s="1"/>
  <c r="L34"/>
  <c r="K34"/>
  <c r="J34"/>
  <c r="J33" s="1"/>
  <c r="I34"/>
  <c r="I33" s="1"/>
  <c r="H34"/>
  <c r="H33" s="1"/>
  <c r="G34"/>
  <c r="G33" s="1"/>
  <c r="G14" s="1"/>
  <c r="F34"/>
  <c r="P33"/>
  <c r="O33"/>
  <c r="L33"/>
  <c r="K33"/>
  <c r="F33"/>
  <c r="D33"/>
  <c r="P32"/>
  <c r="O32"/>
  <c r="N32"/>
  <c r="M32"/>
  <c r="L32"/>
  <c r="K32"/>
  <c r="J32"/>
  <c r="I32"/>
  <c r="H32"/>
  <c r="G32"/>
  <c r="F32"/>
  <c r="P31"/>
  <c r="O31"/>
  <c r="N31"/>
  <c r="M31"/>
  <c r="L31"/>
  <c r="K31"/>
  <c r="J31"/>
  <c r="I31"/>
  <c r="H31"/>
  <c r="G31"/>
  <c r="F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F29"/>
  <c r="P28"/>
  <c r="O28"/>
  <c r="N28"/>
  <c r="M28"/>
  <c r="L28"/>
  <c r="K28"/>
  <c r="J28"/>
  <c r="I28"/>
  <c r="H28"/>
  <c r="G28"/>
  <c r="F28"/>
  <c r="P27"/>
  <c r="O27"/>
  <c r="N27"/>
  <c r="M27"/>
  <c r="L27"/>
  <c r="K27"/>
  <c r="J27"/>
  <c r="I27"/>
  <c r="H27"/>
  <c r="G27"/>
  <c r="F27"/>
  <c r="P26"/>
  <c r="O26"/>
  <c r="N26"/>
  <c r="M26"/>
  <c r="L26"/>
  <c r="K26"/>
  <c r="J26"/>
  <c r="I26"/>
  <c r="H26"/>
  <c r="G26"/>
  <c r="F26"/>
  <c r="P25"/>
  <c r="O25"/>
  <c r="N25"/>
  <c r="M25"/>
  <c r="L25"/>
  <c r="K25"/>
  <c r="J25"/>
  <c r="I25"/>
  <c r="H25"/>
  <c r="G25"/>
  <c r="F25"/>
  <c r="P24"/>
  <c r="O24"/>
  <c r="N24"/>
  <c r="M24"/>
  <c r="L24"/>
  <c r="K24"/>
  <c r="J24"/>
  <c r="I24"/>
  <c r="H24"/>
  <c r="G24"/>
  <c r="F24"/>
  <c r="P23"/>
  <c r="O23"/>
  <c r="N23"/>
  <c r="M23"/>
  <c r="L23"/>
  <c r="K23"/>
  <c r="J23"/>
  <c r="I23"/>
  <c r="H23"/>
  <c r="G23"/>
  <c r="F23"/>
  <c r="P22"/>
  <c r="O22"/>
  <c r="N22"/>
  <c r="M22"/>
  <c r="L22"/>
  <c r="K22"/>
  <c r="J22"/>
  <c r="I22"/>
  <c r="H22"/>
  <c r="G22"/>
  <c r="F22"/>
  <c r="P21"/>
  <c r="O21"/>
  <c r="N21"/>
  <c r="M21"/>
  <c r="L21"/>
  <c r="K21"/>
  <c r="J21"/>
  <c r="I21"/>
  <c r="H21"/>
  <c r="G21"/>
  <c r="F21"/>
  <c r="P20"/>
  <c r="O20"/>
  <c r="N20"/>
  <c r="M20"/>
  <c r="L20"/>
  <c r="K20"/>
  <c r="J20"/>
  <c r="I20"/>
  <c r="H20"/>
  <c r="G20"/>
  <c r="F20"/>
  <c r="P19"/>
  <c r="O19"/>
  <c r="N19"/>
  <c r="M19"/>
  <c r="L19"/>
  <c r="K19"/>
  <c r="J19"/>
  <c r="I19"/>
  <c r="H19"/>
  <c r="G19"/>
  <c r="F19"/>
  <c r="P18"/>
  <c r="P17" s="1"/>
  <c r="P14" s="1"/>
  <c r="O18"/>
  <c r="O17" s="1"/>
  <c r="O14" s="1"/>
  <c r="N18"/>
  <c r="N17" s="1"/>
  <c r="M18"/>
  <c r="L18"/>
  <c r="L17" s="1"/>
  <c r="L14" s="1"/>
  <c r="K18"/>
  <c r="K17" s="1"/>
  <c r="J18"/>
  <c r="J17" s="1"/>
  <c r="J14" s="1"/>
  <c r="I18"/>
  <c r="H18"/>
  <c r="H17" s="1"/>
  <c r="G18"/>
  <c r="F18"/>
  <c r="M17"/>
  <c r="I17"/>
  <c r="G17"/>
  <c r="F17"/>
  <c r="D17"/>
  <c r="P16"/>
  <c r="O16"/>
  <c r="N16"/>
  <c r="M16"/>
  <c r="L16"/>
  <c r="K16"/>
  <c r="J16"/>
  <c r="I16"/>
  <c r="H16"/>
  <c r="G16"/>
  <c r="F16"/>
  <c r="P15"/>
  <c r="O15"/>
  <c r="N15"/>
  <c r="N14" s="1"/>
  <c r="M15"/>
  <c r="L15"/>
  <c r="K15"/>
  <c r="K14" s="1"/>
  <c r="J15"/>
  <c r="I15"/>
  <c r="I14" s="1"/>
  <c r="H15"/>
  <c r="H14" s="1"/>
  <c r="G15"/>
  <c r="F15"/>
  <c r="F14"/>
  <c r="D14"/>
  <c r="E58" i="9"/>
  <c r="D58" s="1"/>
  <c r="E57"/>
  <c r="D57" s="1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 s="1"/>
  <c r="E48"/>
  <c r="D48" s="1"/>
  <c r="E47"/>
  <c r="D47" s="1"/>
  <c r="E46"/>
  <c r="D46" s="1"/>
  <c r="E45"/>
  <c r="D45" s="1"/>
  <c r="E44"/>
  <c r="D44" s="1"/>
  <c r="E43"/>
  <c r="D43" s="1"/>
  <c r="E42"/>
  <c r="D42" s="1"/>
  <c r="E41"/>
  <c r="D41" s="1"/>
  <c r="E40"/>
  <c r="D40" s="1"/>
  <c r="E39"/>
  <c r="D39" s="1"/>
  <c r="P37"/>
  <c r="O37"/>
  <c r="N37"/>
  <c r="M37"/>
  <c r="L37"/>
  <c r="L33" s="1"/>
  <c r="K37"/>
  <c r="J37"/>
  <c r="I37"/>
  <c r="H37"/>
  <c r="G37"/>
  <c r="F37"/>
  <c r="E37" s="1"/>
  <c r="P36"/>
  <c r="O36"/>
  <c r="N36"/>
  <c r="M36"/>
  <c r="L36"/>
  <c r="K36"/>
  <c r="J36"/>
  <c r="I36"/>
  <c r="H36"/>
  <c r="G36"/>
  <c r="F36"/>
  <c r="P35"/>
  <c r="O35"/>
  <c r="N35"/>
  <c r="N33" s="1"/>
  <c r="M35"/>
  <c r="L35"/>
  <c r="K35"/>
  <c r="J35"/>
  <c r="J33" s="1"/>
  <c r="I35"/>
  <c r="H35"/>
  <c r="G35"/>
  <c r="F35"/>
  <c r="E35" s="1"/>
  <c r="P34"/>
  <c r="O34"/>
  <c r="O33" s="1"/>
  <c r="N34"/>
  <c r="M34"/>
  <c r="M33" s="1"/>
  <c r="L34"/>
  <c r="K34"/>
  <c r="K33" s="1"/>
  <c r="J34"/>
  <c r="I34"/>
  <c r="I33" s="1"/>
  <c r="H34"/>
  <c r="G34"/>
  <c r="G33" s="1"/>
  <c r="F34"/>
  <c r="P33"/>
  <c r="H33"/>
  <c r="F33"/>
  <c r="D33"/>
  <c r="P32"/>
  <c r="O32"/>
  <c r="N32"/>
  <c r="M32"/>
  <c r="L32"/>
  <c r="K32"/>
  <c r="J32"/>
  <c r="I32"/>
  <c r="H32"/>
  <c r="G32"/>
  <c r="F32"/>
  <c r="P31"/>
  <c r="O31"/>
  <c r="N31"/>
  <c r="N29" s="1"/>
  <c r="M31"/>
  <c r="L31"/>
  <c r="K31"/>
  <c r="J31"/>
  <c r="J29" s="1"/>
  <c r="I31"/>
  <c r="H31"/>
  <c r="G31"/>
  <c r="F31"/>
  <c r="E31" s="1"/>
  <c r="P30"/>
  <c r="O30"/>
  <c r="O29" s="1"/>
  <c r="N30"/>
  <c r="M30"/>
  <c r="M29" s="1"/>
  <c r="L30"/>
  <c r="K30"/>
  <c r="K29" s="1"/>
  <c r="J30"/>
  <c r="I30"/>
  <c r="I29" s="1"/>
  <c r="H30"/>
  <c r="G30"/>
  <c r="G29" s="1"/>
  <c r="F30"/>
  <c r="P29"/>
  <c r="L29"/>
  <c r="H29"/>
  <c r="F29"/>
  <c r="D29"/>
  <c r="P28"/>
  <c r="O28"/>
  <c r="N28"/>
  <c r="M28"/>
  <c r="L28"/>
  <c r="K28"/>
  <c r="J28"/>
  <c r="I28"/>
  <c r="H28"/>
  <c r="G28"/>
  <c r="F28"/>
  <c r="P27"/>
  <c r="O27"/>
  <c r="N27"/>
  <c r="M27"/>
  <c r="L27"/>
  <c r="K27"/>
  <c r="J27"/>
  <c r="I27"/>
  <c r="H27"/>
  <c r="G27"/>
  <c r="F27"/>
  <c r="P26"/>
  <c r="O26"/>
  <c r="N26"/>
  <c r="M26"/>
  <c r="L26"/>
  <c r="K26"/>
  <c r="J26"/>
  <c r="I26"/>
  <c r="H26"/>
  <c r="G26"/>
  <c r="F26"/>
  <c r="P25"/>
  <c r="O25"/>
  <c r="N25"/>
  <c r="M25"/>
  <c r="L25"/>
  <c r="K25"/>
  <c r="J25"/>
  <c r="I25"/>
  <c r="H25"/>
  <c r="G25"/>
  <c r="F25"/>
  <c r="P24"/>
  <c r="O24"/>
  <c r="N24"/>
  <c r="M24"/>
  <c r="L24"/>
  <c r="K24"/>
  <c r="J24"/>
  <c r="I24"/>
  <c r="H24"/>
  <c r="G24"/>
  <c r="F24"/>
  <c r="P23"/>
  <c r="O23"/>
  <c r="N23"/>
  <c r="M23"/>
  <c r="L23"/>
  <c r="K23"/>
  <c r="J23"/>
  <c r="I23"/>
  <c r="H23"/>
  <c r="G23"/>
  <c r="F23"/>
  <c r="P22"/>
  <c r="O22"/>
  <c r="N22"/>
  <c r="M22"/>
  <c r="L22"/>
  <c r="K22"/>
  <c r="J22"/>
  <c r="I22"/>
  <c r="H22"/>
  <c r="G22"/>
  <c r="F22"/>
  <c r="P21"/>
  <c r="O21"/>
  <c r="N21"/>
  <c r="M21"/>
  <c r="L21"/>
  <c r="K21"/>
  <c r="J21"/>
  <c r="I21"/>
  <c r="H21"/>
  <c r="G21"/>
  <c r="F21"/>
  <c r="P20"/>
  <c r="O20"/>
  <c r="N20"/>
  <c r="M20"/>
  <c r="L20"/>
  <c r="K20"/>
  <c r="J20"/>
  <c r="I20"/>
  <c r="H20"/>
  <c r="G20"/>
  <c r="F20"/>
  <c r="P19"/>
  <c r="O19"/>
  <c r="N19"/>
  <c r="M19"/>
  <c r="L19"/>
  <c r="K19"/>
  <c r="J19"/>
  <c r="I19"/>
  <c r="H19"/>
  <c r="G19"/>
  <c r="F19"/>
  <c r="P18"/>
  <c r="O18"/>
  <c r="N18"/>
  <c r="M18"/>
  <c r="L18"/>
  <c r="K18"/>
  <c r="J18"/>
  <c r="I18"/>
  <c r="H18"/>
  <c r="G18"/>
  <c r="F18"/>
  <c r="P17"/>
  <c r="N17"/>
  <c r="L17"/>
  <c r="J17"/>
  <c r="H17"/>
  <c r="D17"/>
  <c r="P16"/>
  <c r="O16"/>
  <c r="N16"/>
  <c r="M16"/>
  <c r="L16"/>
  <c r="K16"/>
  <c r="J16"/>
  <c r="I16"/>
  <c r="H16"/>
  <c r="G16"/>
  <c r="F16"/>
  <c r="P15"/>
  <c r="O15"/>
  <c r="N15"/>
  <c r="M15"/>
  <c r="L15"/>
  <c r="K15"/>
  <c r="J15"/>
  <c r="I15"/>
  <c r="H15"/>
  <c r="G15"/>
  <c r="F15"/>
  <c r="P14"/>
  <c r="D14"/>
  <c r="D40" i="8"/>
  <c r="D31"/>
  <c r="D26"/>
  <c r="D22"/>
  <c r="D16"/>
  <c r="H70" i="7"/>
  <c r="H69"/>
  <c r="H68"/>
  <c r="H66"/>
  <c r="H63"/>
  <c r="H62"/>
  <c r="H58"/>
  <c r="H57" s="1"/>
  <c r="S42"/>
  <c r="R41"/>
  <c r="P41"/>
  <c r="N41"/>
  <c r="L41"/>
  <c r="J41"/>
  <c r="F41"/>
  <c r="D41"/>
  <c r="R40"/>
  <c r="P40"/>
  <c r="N40"/>
  <c r="L40"/>
  <c r="J40"/>
  <c r="J39" s="1"/>
  <c r="F40"/>
  <c r="D40"/>
  <c r="R39"/>
  <c r="Q39"/>
  <c r="P39"/>
  <c r="O39"/>
  <c r="N39"/>
  <c r="M39"/>
  <c r="L39"/>
  <c r="K39"/>
  <c r="I39"/>
  <c r="F39"/>
  <c r="E39"/>
  <c r="D39"/>
  <c r="C39"/>
  <c r="R38"/>
  <c r="P38"/>
  <c r="N38"/>
  <c r="L38"/>
  <c r="J38"/>
  <c r="F38"/>
  <c r="D38"/>
  <c r="R37"/>
  <c r="P37"/>
  <c r="N37"/>
  <c r="L37"/>
  <c r="J37"/>
  <c r="F37"/>
  <c r="D37"/>
  <c r="R36"/>
  <c r="R29" s="1"/>
  <c r="P36"/>
  <c r="N36"/>
  <c r="L36"/>
  <c r="J36"/>
  <c r="F36"/>
  <c r="D36"/>
  <c r="R35"/>
  <c r="P35"/>
  <c r="N35"/>
  <c r="L35"/>
  <c r="J35"/>
  <c r="F35"/>
  <c r="D35"/>
  <c r="R34"/>
  <c r="P34"/>
  <c r="N34"/>
  <c r="L34"/>
  <c r="J34"/>
  <c r="F34"/>
  <c r="D34"/>
  <c r="S34" s="1"/>
  <c r="R33"/>
  <c r="P33"/>
  <c r="N33"/>
  <c r="L33"/>
  <c r="J33"/>
  <c r="F33"/>
  <c r="D33"/>
  <c r="R32"/>
  <c r="P32"/>
  <c r="N32"/>
  <c r="L32"/>
  <c r="J32"/>
  <c r="F32"/>
  <c r="D32"/>
  <c r="S32" s="1"/>
  <c r="R31"/>
  <c r="P31"/>
  <c r="P29" s="1"/>
  <c r="N31"/>
  <c r="L31"/>
  <c r="L29" s="1"/>
  <c r="J31"/>
  <c r="F31"/>
  <c r="D31"/>
  <c r="R30"/>
  <c r="P30"/>
  <c r="N30"/>
  <c r="L30"/>
  <c r="J30"/>
  <c r="J29" s="1"/>
  <c r="F30"/>
  <c r="D30"/>
  <c r="S30" s="1"/>
  <c r="Q29"/>
  <c r="O29"/>
  <c r="N29"/>
  <c r="M29"/>
  <c r="K29"/>
  <c r="I29"/>
  <c r="F29"/>
  <c r="E29"/>
  <c r="C29"/>
  <c r="S27"/>
  <c r="Q27"/>
  <c r="O27"/>
  <c r="M27"/>
  <c r="K27"/>
  <c r="I27"/>
  <c r="E27"/>
  <c r="C27"/>
  <c r="S26"/>
  <c r="S25"/>
  <c r="R24"/>
  <c r="R13" s="1"/>
  <c r="Q48" s="1"/>
  <c r="R48" s="1"/>
  <c r="P24"/>
  <c r="P13" s="1"/>
  <c r="N24"/>
  <c r="L24"/>
  <c r="J24"/>
  <c r="H24"/>
  <c r="F24"/>
  <c r="D24"/>
  <c r="S23"/>
  <c r="S22"/>
  <c r="S21"/>
  <c r="S20"/>
  <c r="S19"/>
  <c r="S18"/>
  <c r="S17"/>
  <c r="S16"/>
  <c r="S15"/>
  <c r="R14"/>
  <c r="P14"/>
  <c r="N14"/>
  <c r="L14"/>
  <c r="J14"/>
  <c r="H14"/>
  <c r="F14"/>
  <c r="F13" s="1"/>
  <c r="E48" s="1"/>
  <c r="F48" s="1"/>
  <c r="D14"/>
  <c r="N13"/>
  <c r="M48" s="1"/>
  <c r="N48" s="1"/>
  <c r="H70" i="6"/>
  <c r="H69"/>
  <c r="H66"/>
  <c r="H63"/>
  <c r="H62"/>
  <c r="H58"/>
  <c r="S42"/>
  <c r="R41"/>
  <c r="P41"/>
  <c r="N41"/>
  <c r="L41"/>
  <c r="J41"/>
  <c r="F41"/>
  <c r="D41"/>
  <c r="R40"/>
  <c r="P40"/>
  <c r="P39" s="1"/>
  <c r="N40"/>
  <c r="L40"/>
  <c r="L39" s="1"/>
  <c r="J40"/>
  <c r="F40"/>
  <c r="D40"/>
  <c r="R39"/>
  <c r="Q39"/>
  <c r="O39"/>
  <c r="N39"/>
  <c r="M39"/>
  <c r="K39"/>
  <c r="J39"/>
  <c r="I39"/>
  <c r="F39"/>
  <c r="E39"/>
  <c r="D39"/>
  <c r="C39"/>
  <c r="R38"/>
  <c r="P38"/>
  <c r="N38"/>
  <c r="L38"/>
  <c r="J38"/>
  <c r="F38"/>
  <c r="D38"/>
  <c r="R37"/>
  <c r="P37"/>
  <c r="N37"/>
  <c r="L37"/>
  <c r="J37"/>
  <c r="F37"/>
  <c r="D37"/>
  <c r="R36"/>
  <c r="P36"/>
  <c r="N36"/>
  <c r="L36"/>
  <c r="J36"/>
  <c r="F36"/>
  <c r="D36"/>
  <c r="R35"/>
  <c r="P35"/>
  <c r="N35"/>
  <c r="L35"/>
  <c r="J35"/>
  <c r="F35"/>
  <c r="D35"/>
  <c r="R34"/>
  <c r="P34"/>
  <c r="N34"/>
  <c r="L34"/>
  <c r="J34"/>
  <c r="F34"/>
  <c r="D34"/>
  <c r="R33"/>
  <c r="P33"/>
  <c r="N33"/>
  <c r="L33"/>
  <c r="J33"/>
  <c r="F33"/>
  <c r="D33"/>
  <c r="R32"/>
  <c r="P32"/>
  <c r="N32"/>
  <c r="L32"/>
  <c r="J32"/>
  <c r="F32"/>
  <c r="D32"/>
  <c r="R31"/>
  <c r="P31"/>
  <c r="N31"/>
  <c r="L31"/>
  <c r="J31"/>
  <c r="F31"/>
  <c r="D31"/>
  <c r="R30"/>
  <c r="P30"/>
  <c r="P29" s="1"/>
  <c r="N30"/>
  <c r="L30"/>
  <c r="J30"/>
  <c r="J29" s="1"/>
  <c r="F30"/>
  <c r="D30"/>
  <c r="R29"/>
  <c r="Q29"/>
  <c r="O29"/>
  <c r="N29"/>
  <c r="M29"/>
  <c r="K29"/>
  <c r="I29"/>
  <c r="E29"/>
  <c r="D29"/>
  <c r="C29"/>
  <c r="S27"/>
  <c r="Q27"/>
  <c r="O27"/>
  <c r="M27"/>
  <c r="K27"/>
  <c r="I27"/>
  <c r="E27"/>
  <c r="C27"/>
  <c r="S26"/>
  <c r="S25"/>
  <c r="R24"/>
  <c r="P24"/>
  <c r="N24"/>
  <c r="L24"/>
  <c r="J24"/>
  <c r="H24"/>
  <c r="F24"/>
  <c r="D24"/>
  <c r="S23"/>
  <c r="S22"/>
  <c r="S21"/>
  <c r="S20"/>
  <c r="S19"/>
  <c r="S18"/>
  <c r="S17"/>
  <c r="S16"/>
  <c r="S15"/>
  <c r="R14"/>
  <c r="P14"/>
  <c r="N14"/>
  <c r="L14"/>
  <c r="J14"/>
  <c r="H14"/>
  <c r="H13" s="1"/>
  <c r="F14"/>
  <c r="F13" s="1"/>
  <c r="D14"/>
  <c r="C143" i="5"/>
  <c r="C142" s="1"/>
  <c r="C136"/>
  <c r="C132"/>
  <c r="C125"/>
  <c r="C98"/>
  <c r="C88" s="1"/>
  <c r="C87" s="1"/>
  <c r="C66"/>
  <c r="C56" s="1"/>
  <c r="C37"/>
  <c r="C36" s="1"/>
  <c r="C30"/>
  <c r="C26"/>
  <c r="C19"/>
  <c r="D206" i="4"/>
  <c r="D205" s="1"/>
  <c r="D196"/>
  <c r="D191"/>
  <c r="D74"/>
  <c r="D61"/>
  <c r="D53" i="3"/>
  <c r="D49"/>
  <c r="D48"/>
  <c r="D37"/>
  <c r="D36" s="1"/>
  <c r="D30"/>
  <c r="D29"/>
  <c r="D28"/>
  <c r="D27"/>
  <c r="D18"/>
  <c r="D17" s="1"/>
  <c r="D26" s="1"/>
  <c r="C97" i="2"/>
  <c r="C88"/>
  <c r="C83"/>
  <c r="C80"/>
  <c r="C77"/>
  <c r="C73"/>
  <c r="C66" s="1"/>
  <c r="C67"/>
  <c r="C60"/>
  <c r="C55"/>
  <c r="C47"/>
  <c r="C46" s="1"/>
  <c r="C42"/>
  <c r="C32"/>
  <c r="C20"/>
  <c r="C12"/>
  <c r="C11" s="1"/>
  <c r="J16" i="17" l="1"/>
  <c r="G59" i="16"/>
  <c r="G58" s="1"/>
  <c r="S11"/>
  <c r="U92"/>
  <c r="U94"/>
  <c r="U100"/>
  <c r="U112"/>
  <c r="S13"/>
  <c r="V13" s="1"/>
  <c r="V14"/>
  <c r="V15"/>
  <c r="V16"/>
  <c r="V17"/>
  <c r="V18"/>
  <c r="V19"/>
  <c r="S20"/>
  <c r="V43"/>
  <c r="V44"/>
  <c r="V45"/>
  <c r="V46"/>
  <c r="V47"/>
  <c r="V48"/>
  <c r="S49"/>
  <c r="T59"/>
  <c r="T58" s="1"/>
  <c r="W58" s="1"/>
  <c r="U61"/>
  <c r="U63"/>
  <c r="U65"/>
  <c r="U67"/>
  <c r="U69"/>
  <c r="W69"/>
  <c r="U71"/>
  <c r="W71"/>
  <c r="U73"/>
  <c r="W73"/>
  <c r="U75"/>
  <c r="W75"/>
  <c r="U77"/>
  <c r="W77"/>
  <c r="U79"/>
  <c r="W79"/>
  <c r="U81"/>
  <c r="W81"/>
  <c r="U83"/>
  <c r="W83"/>
  <c r="U85"/>
  <c r="W85"/>
  <c r="U87"/>
  <c r="W87"/>
  <c r="U89"/>
  <c r="W89"/>
  <c r="U107"/>
  <c r="U119"/>
  <c r="U121"/>
  <c r="U90" s="1"/>
  <c r="U123"/>
  <c r="U125"/>
  <c r="U127"/>
  <c r="W127"/>
  <c r="U129"/>
  <c r="W129"/>
  <c r="V12"/>
  <c r="V20"/>
  <c r="V21"/>
  <c r="V22"/>
  <c r="V40"/>
  <c r="V41"/>
  <c r="V42"/>
  <c r="R11"/>
  <c r="W91"/>
  <c r="W93"/>
  <c r="W95"/>
  <c r="W97"/>
  <c r="W99"/>
  <c r="W101"/>
  <c r="W103"/>
  <c r="W105"/>
  <c r="W107"/>
  <c r="W109"/>
  <c r="W111"/>
  <c r="W113"/>
  <c r="W115"/>
  <c r="W117"/>
  <c r="W119"/>
  <c r="W121"/>
  <c r="W123"/>
  <c r="W125"/>
  <c r="W90"/>
  <c r="W92"/>
  <c r="W94"/>
  <c r="W96"/>
  <c r="W98"/>
  <c r="W100"/>
  <c r="W102"/>
  <c r="W104"/>
  <c r="W106"/>
  <c r="W108"/>
  <c r="W110"/>
  <c r="W112"/>
  <c r="W114"/>
  <c r="W116"/>
  <c r="W118"/>
  <c r="W120"/>
  <c r="W122"/>
  <c r="W124"/>
  <c r="W59"/>
  <c r="W61"/>
  <c r="W63"/>
  <c r="W65"/>
  <c r="W67"/>
  <c r="F19" i="14"/>
  <c r="F22" s="1"/>
  <c r="E22" s="1"/>
  <c r="H22"/>
  <c r="E14"/>
  <c r="E19" s="1"/>
  <c r="C76" i="13"/>
  <c r="C45"/>
  <c r="C36"/>
  <c r="C38" s="1"/>
  <c r="C22" i="11"/>
  <c r="C20"/>
  <c r="C18"/>
  <c r="C14"/>
  <c r="C12"/>
  <c r="C21"/>
  <c r="C19"/>
  <c r="C17"/>
  <c r="C15"/>
  <c r="C114"/>
  <c r="C54"/>
  <c r="E18" i="10"/>
  <c r="E20"/>
  <c r="E22"/>
  <c r="E24"/>
  <c r="E26"/>
  <c r="E28"/>
  <c r="E30"/>
  <c r="E32"/>
  <c r="E35"/>
  <c r="E15"/>
  <c r="E36"/>
  <c r="E16"/>
  <c r="E19"/>
  <c r="E21"/>
  <c r="E23"/>
  <c r="E25"/>
  <c r="E27"/>
  <c r="E29"/>
  <c r="E31"/>
  <c r="E34"/>
  <c r="E38"/>
  <c r="E37" s="1"/>
  <c r="E36" i="9"/>
  <c r="N14"/>
  <c r="E34"/>
  <c r="E33" s="1"/>
  <c r="E32"/>
  <c r="J14"/>
  <c r="E30"/>
  <c r="E29" s="1"/>
  <c r="E28"/>
  <c r="E27"/>
  <c r="E26"/>
  <c r="E25"/>
  <c r="E24"/>
  <c r="E23"/>
  <c r="E22"/>
  <c r="E21"/>
  <c r="E20"/>
  <c r="O17"/>
  <c r="M17"/>
  <c r="M14" s="1"/>
  <c r="K17"/>
  <c r="I17"/>
  <c r="I14" s="1"/>
  <c r="G17"/>
  <c r="G14" s="1"/>
  <c r="E19"/>
  <c r="L14"/>
  <c r="H14"/>
  <c r="E18"/>
  <c r="F17"/>
  <c r="F14" s="1"/>
  <c r="O14"/>
  <c r="K14"/>
  <c r="E16"/>
  <c r="E15"/>
  <c r="D13" i="8"/>
  <c r="D10" s="1"/>
  <c r="S36" i="7"/>
  <c r="S38"/>
  <c r="S31"/>
  <c r="S33"/>
  <c r="S35"/>
  <c r="S37"/>
  <c r="D29"/>
  <c r="J13"/>
  <c r="I48" s="1"/>
  <c r="J48" s="1"/>
  <c r="H13"/>
  <c r="S24"/>
  <c r="L13"/>
  <c r="S14"/>
  <c r="L29" i="6"/>
  <c r="F29"/>
  <c r="R13"/>
  <c r="N13"/>
  <c r="J13"/>
  <c r="H68"/>
  <c r="S24"/>
  <c r="P13"/>
  <c r="L13"/>
  <c r="H57"/>
  <c r="S14"/>
  <c r="D13"/>
  <c r="C124" i="5"/>
  <c r="C119" s="1"/>
  <c r="C18"/>
  <c r="C12" s="1"/>
  <c r="C11" s="1"/>
  <c r="D47" i="3"/>
  <c r="D25"/>
  <c r="C87" i="2"/>
  <c r="C110" s="1"/>
  <c r="C65"/>
  <c r="E56" i="6"/>
  <c r="F56" s="1"/>
  <c r="E52"/>
  <c r="F52" s="1"/>
  <c r="E50"/>
  <c r="F50" s="1"/>
  <c r="E48"/>
  <c r="F48" s="1"/>
  <c r="E46"/>
  <c r="F46" s="1"/>
  <c r="E55"/>
  <c r="E53"/>
  <c r="F53" s="1"/>
  <c r="E51"/>
  <c r="F51" s="1"/>
  <c r="E49"/>
  <c r="F49" s="1"/>
  <c r="E47"/>
  <c r="F47" s="1"/>
  <c r="E45"/>
  <c r="I56"/>
  <c r="J56" s="1"/>
  <c r="I52"/>
  <c r="J52" s="1"/>
  <c r="I50"/>
  <c r="J50" s="1"/>
  <c r="I48"/>
  <c r="J48" s="1"/>
  <c r="I46"/>
  <c r="J46" s="1"/>
  <c r="I55"/>
  <c r="I53"/>
  <c r="J53" s="1"/>
  <c r="I51"/>
  <c r="J51" s="1"/>
  <c r="I49"/>
  <c r="J49" s="1"/>
  <c r="I47"/>
  <c r="J47" s="1"/>
  <c r="I45"/>
  <c r="M56"/>
  <c r="N56" s="1"/>
  <c r="M52"/>
  <c r="N52" s="1"/>
  <c r="M50"/>
  <c r="N50" s="1"/>
  <c r="M48"/>
  <c r="N48" s="1"/>
  <c r="M46"/>
  <c r="N46" s="1"/>
  <c r="M55"/>
  <c r="M53"/>
  <c r="N53" s="1"/>
  <c r="M51"/>
  <c r="N51" s="1"/>
  <c r="M49"/>
  <c r="N49" s="1"/>
  <c r="M47"/>
  <c r="N47" s="1"/>
  <c r="M45"/>
  <c r="Q56"/>
  <c r="R56" s="1"/>
  <c r="Q52"/>
  <c r="R52" s="1"/>
  <c r="Q50"/>
  <c r="R50" s="1"/>
  <c r="Q48"/>
  <c r="R48" s="1"/>
  <c r="Q46"/>
  <c r="R46" s="1"/>
  <c r="Q55"/>
  <c r="Q53"/>
  <c r="R53" s="1"/>
  <c r="Q51"/>
  <c r="R51" s="1"/>
  <c r="Q49"/>
  <c r="R49" s="1"/>
  <c r="Q47"/>
  <c r="R47" s="1"/>
  <c r="Q45"/>
  <c r="S38"/>
  <c r="K55" i="7"/>
  <c r="K53"/>
  <c r="L53" s="1"/>
  <c r="K51"/>
  <c r="L51" s="1"/>
  <c r="K56"/>
  <c r="L56" s="1"/>
  <c r="K52"/>
  <c r="L52" s="1"/>
  <c r="K50"/>
  <c r="L50" s="1"/>
  <c r="K49"/>
  <c r="L49" s="1"/>
  <c r="K47"/>
  <c r="L47" s="1"/>
  <c r="K45"/>
  <c r="K48"/>
  <c r="L48" s="1"/>
  <c r="K46"/>
  <c r="L46" s="1"/>
  <c r="D46" i="3"/>
  <c r="J60" i="6"/>
  <c r="N60"/>
  <c r="R60"/>
  <c r="J61"/>
  <c r="N61"/>
  <c r="R61"/>
  <c r="J62"/>
  <c r="N62"/>
  <c r="R62"/>
  <c r="J63"/>
  <c r="N63"/>
  <c r="R63"/>
  <c r="J64"/>
  <c r="N64"/>
  <c r="R64"/>
  <c r="J65"/>
  <c r="N65"/>
  <c r="R65"/>
  <c r="J66"/>
  <c r="N66"/>
  <c r="R66"/>
  <c r="J67"/>
  <c r="N67"/>
  <c r="R67"/>
  <c r="F70"/>
  <c r="C56"/>
  <c r="D56" s="1"/>
  <c r="D70" s="1"/>
  <c r="C52"/>
  <c r="D52" s="1"/>
  <c r="D66" s="1"/>
  <c r="C50"/>
  <c r="D50" s="1"/>
  <c r="C48"/>
  <c r="D48" s="1"/>
  <c r="D62" s="1"/>
  <c r="C46"/>
  <c r="D46" s="1"/>
  <c r="C55"/>
  <c r="C53"/>
  <c r="D53" s="1"/>
  <c r="C51"/>
  <c r="D51" s="1"/>
  <c r="D65" s="1"/>
  <c r="C49"/>
  <c r="D49" s="1"/>
  <c r="C47"/>
  <c r="D47" s="1"/>
  <c r="D61" s="1"/>
  <c r="C45"/>
  <c r="K56"/>
  <c r="L56" s="1"/>
  <c r="L70" s="1"/>
  <c r="K52"/>
  <c r="L52" s="1"/>
  <c r="K50"/>
  <c r="L50" s="1"/>
  <c r="K48"/>
  <c r="L48" s="1"/>
  <c r="K46"/>
  <c r="L46" s="1"/>
  <c r="L60" s="1"/>
  <c r="K55"/>
  <c r="K53"/>
  <c r="L53" s="1"/>
  <c r="L67" s="1"/>
  <c r="K51"/>
  <c r="L51" s="1"/>
  <c r="L65" s="1"/>
  <c r="K49"/>
  <c r="L49" s="1"/>
  <c r="L63" s="1"/>
  <c r="K47"/>
  <c r="L47" s="1"/>
  <c r="L61" s="1"/>
  <c r="K45"/>
  <c r="O56"/>
  <c r="P56" s="1"/>
  <c r="P70" s="1"/>
  <c r="O52"/>
  <c r="P52" s="1"/>
  <c r="O50"/>
  <c r="P50" s="1"/>
  <c r="O48"/>
  <c r="P48" s="1"/>
  <c r="O46"/>
  <c r="P46" s="1"/>
  <c r="O55"/>
  <c r="O53"/>
  <c r="P53" s="1"/>
  <c r="O51"/>
  <c r="P51" s="1"/>
  <c r="O49"/>
  <c r="P49" s="1"/>
  <c r="O47"/>
  <c r="P47" s="1"/>
  <c r="O45"/>
  <c r="S13"/>
  <c r="S30"/>
  <c r="F60"/>
  <c r="P60"/>
  <c r="S31"/>
  <c r="F61"/>
  <c r="P61"/>
  <c r="S32"/>
  <c r="F62"/>
  <c r="L62"/>
  <c r="P62"/>
  <c r="S33"/>
  <c r="F63"/>
  <c r="P63"/>
  <c r="S34"/>
  <c r="F64"/>
  <c r="L64"/>
  <c r="P64"/>
  <c r="S35"/>
  <c r="F65"/>
  <c r="P65"/>
  <c r="S36"/>
  <c r="F66"/>
  <c r="L66"/>
  <c r="P66"/>
  <c r="S37"/>
  <c r="F67"/>
  <c r="P67"/>
  <c r="J70"/>
  <c r="N70"/>
  <c r="R70"/>
  <c r="O55" i="7"/>
  <c r="O53"/>
  <c r="P53" s="1"/>
  <c r="O51"/>
  <c r="P51" s="1"/>
  <c r="O56"/>
  <c r="P56" s="1"/>
  <c r="O52"/>
  <c r="P52" s="1"/>
  <c r="P66" s="1"/>
  <c r="O50"/>
  <c r="P50" s="1"/>
  <c r="S40" i="6"/>
  <c r="S41"/>
  <c r="D13" i="7"/>
  <c r="L60"/>
  <c r="L61"/>
  <c r="F62"/>
  <c r="L62"/>
  <c r="L63"/>
  <c r="L64"/>
  <c r="P64"/>
  <c r="L65"/>
  <c r="P65"/>
  <c r="L66"/>
  <c r="L67"/>
  <c r="P67"/>
  <c r="E46"/>
  <c r="F46" s="1"/>
  <c r="F60" s="1"/>
  <c r="I46"/>
  <c r="J46" s="1"/>
  <c r="J60" s="1"/>
  <c r="M46"/>
  <c r="N46" s="1"/>
  <c r="O46"/>
  <c r="P46" s="1"/>
  <c r="P60" s="1"/>
  <c r="Q46"/>
  <c r="R46" s="1"/>
  <c r="O48"/>
  <c r="P48" s="1"/>
  <c r="P62" s="1"/>
  <c r="V49" i="16"/>
  <c r="E55" i="7"/>
  <c r="E53"/>
  <c r="F53" s="1"/>
  <c r="F67" s="1"/>
  <c r="E51"/>
  <c r="F51" s="1"/>
  <c r="F65" s="1"/>
  <c r="E56"/>
  <c r="F56" s="1"/>
  <c r="E52"/>
  <c r="F52" s="1"/>
  <c r="F66" s="1"/>
  <c r="E50"/>
  <c r="F50" s="1"/>
  <c r="F64" s="1"/>
  <c r="I55"/>
  <c r="I53"/>
  <c r="J53" s="1"/>
  <c r="I51"/>
  <c r="J51" s="1"/>
  <c r="J65" s="1"/>
  <c r="I56"/>
  <c r="J56" s="1"/>
  <c r="J70" s="1"/>
  <c r="I52"/>
  <c r="J52" s="1"/>
  <c r="J66" s="1"/>
  <c r="I50"/>
  <c r="J50" s="1"/>
  <c r="J64" s="1"/>
  <c r="M55"/>
  <c r="M53"/>
  <c r="N53" s="1"/>
  <c r="N67" s="1"/>
  <c r="M51"/>
  <c r="N51" s="1"/>
  <c r="N65" s="1"/>
  <c r="M56"/>
  <c r="N56" s="1"/>
  <c r="N70" s="1"/>
  <c r="M52"/>
  <c r="N52" s="1"/>
  <c r="N66" s="1"/>
  <c r="M50"/>
  <c r="N50" s="1"/>
  <c r="N64" s="1"/>
  <c r="Q55"/>
  <c r="Q53"/>
  <c r="R53" s="1"/>
  <c r="R67" s="1"/>
  <c r="Q51"/>
  <c r="R51" s="1"/>
  <c r="R65" s="1"/>
  <c r="Q56"/>
  <c r="R56" s="1"/>
  <c r="R70" s="1"/>
  <c r="Q52"/>
  <c r="R52" s="1"/>
  <c r="R66" s="1"/>
  <c r="Q50"/>
  <c r="R50" s="1"/>
  <c r="R64" s="1"/>
  <c r="N60"/>
  <c r="R60"/>
  <c r="J62"/>
  <c r="N62"/>
  <c r="R62"/>
  <c r="J67"/>
  <c r="S40"/>
  <c r="F70"/>
  <c r="L70"/>
  <c r="P70"/>
  <c r="S41"/>
  <c r="E45"/>
  <c r="I45"/>
  <c r="M45"/>
  <c r="O45"/>
  <c r="Q45"/>
  <c r="E47"/>
  <c r="F47" s="1"/>
  <c r="F61" s="1"/>
  <c r="I47"/>
  <c r="J47" s="1"/>
  <c r="J61" s="1"/>
  <c r="M47"/>
  <c r="N47" s="1"/>
  <c r="N61" s="1"/>
  <c r="O47"/>
  <c r="P47" s="1"/>
  <c r="P61" s="1"/>
  <c r="Q47"/>
  <c r="R47" s="1"/>
  <c r="R61" s="1"/>
  <c r="E49"/>
  <c r="F49" s="1"/>
  <c r="F63" s="1"/>
  <c r="I49"/>
  <c r="J49" s="1"/>
  <c r="J63" s="1"/>
  <c r="M49"/>
  <c r="N49" s="1"/>
  <c r="N63" s="1"/>
  <c r="O49"/>
  <c r="P49" s="1"/>
  <c r="P63" s="1"/>
  <c r="Q49"/>
  <c r="R49" s="1"/>
  <c r="R63" s="1"/>
  <c r="C96" i="13"/>
  <c r="F16" i="14"/>
  <c r="E57" i="16"/>
  <c r="E16" i="14"/>
  <c r="V11" i="16" l="1"/>
  <c r="U59"/>
  <c r="U58" s="1"/>
  <c r="C11" i="11"/>
  <c r="C10" s="1"/>
  <c r="C53"/>
  <c r="C295" s="1"/>
  <c r="E33" i="10"/>
  <c r="E17"/>
  <c r="E17" i="9"/>
  <c r="E14" s="1"/>
  <c r="S29" i="7"/>
  <c r="S39" i="6"/>
  <c r="S61"/>
  <c r="S65"/>
  <c r="S62"/>
  <c r="S66"/>
  <c r="O42" i="7"/>
  <c r="P45"/>
  <c r="O44"/>
  <c r="P17" i="14"/>
  <c r="N17"/>
  <c r="L17"/>
  <c r="J17"/>
  <c r="H17"/>
  <c r="Q17"/>
  <c r="O17"/>
  <c r="M17"/>
  <c r="K17"/>
  <c r="I17"/>
  <c r="G17"/>
  <c r="R45" i="7"/>
  <c r="Q44"/>
  <c r="Q42"/>
  <c r="N45"/>
  <c r="M44"/>
  <c r="M42"/>
  <c r="E42"/>
  <c r="F45"/>
  <c r="E44"/>
  <c r="R55"/>
  <c r="Q54"/>
  <c r="N55"/>
  <c r="M54"/>
  <c r="J55"/>
  <c r="I54"/>
  <c r="F55"/>
  <c r="E54"/>
  <c r="C55"/>
  <c r="C53"/>
  <c r="D53" s="1"/>
  <c r="C51"/>
  <c r="D51" s="1"/>
  <c r="C56"/>
  <c r="D56" s="1"/>
  <c r="C52"/>
  <c r="D52" s="1"/>
  <c r="C49"/>
  <c r="D49" s="1"/>
  <c r="C47"/>
  <c r="D47" s="1"/>
  <c r="C45"/>
  <c r="C50"/>
  <c r="D50" s="1"/>
  <c r="C48"/>
  <c r="D48" s="1"/>
  <c r="C46"/>
  <c r="D46" s="1"/>
  <c r="S13"/>
  <c r="P45" i="6"/>
  <c r="O44"/>
  <c r="O42"/>
  <c r="L55"/>
  <c r="K54"/>
  <c r="D45"/>
  <c r="C44"/>
  <c r="C42"/>
  <c r="K42" i="7"/>
  <c r="L45"/>
  <c r="K44"/>
  <c r="L55"/>
  <c r="K54"/>
  <c r="R55" i="6"/>
  <c r="Q54"/>
  <c r="N45"/>
  <c r="M44"/>
  <c r="M42"/>
  <c r="J55"/>
  <c r="I54"/>
  <c r="F45"/>
  <c r="E44"/>
  <c r="E42"/>
  <c r="S49"/>
  <c r="S53"/>
  <c r="S46"/>
  <c r="S50"/>
  <c r="S56"/>
  <c r="D64"/>
  <c r="S64" s="1"/>
  <c r="D63"/>
  <c r="S63" s="1"/>
  <c r="D60"/>
  <c r="S60" s="1"/>
  <c r="D67"/>
  <c r="S67" s="1"/>
  <c r="J45" i="7"/>
  <c r="I44"/>
  <c r="I42"/>
  <c r="P55"/>
  <c r="O54"/>
  <c r="P55" i="6"/>
  <c r="O54"/>
  <c r="L45"/>
  <c r="K44"/>
  <c r="K42"/>
  <c r="D55"/>
  <c r="C54"/>
  <c r="R45"/>
  <c r="Q44"/>
  <c r="Q42"/>
  <c r="N55"/>
  <c r="M54"/>
  <c r="J45"/>
  <c r="I44"/>
  <c r="I42"/>
  <c r="F55"/>
  <c r="E54"/>
  <c r="S39" i="7"/>
  <c r="S70" i="6"/>
  <c r="S29"/>
  <c r="S47"/>
  <c r="S51"/>
  <c r="S48"/>
  <c r="S52"/>
  <c r="E14" i="10" l="1"/>
  <c r="J44" i="6"/>
  <c r="J59"/>
  <c r="J58" s="1"/>
  <c r="N54"/>
  <c r="N69"/>
  <c r="N68" s="1"/>
  <c r="L44"/>
  <c r="L59"/>
  <c r="L58" s="1"/>
  <c r="P54"/>
  <c r="P69"/>
  <c r="P68" s="1"/>
  <c r="P54" i="7"/>
  <c r="P69"/>
  <c r="P68" s="1"/>
  <c r="N44" i="6"/>
  <c r="N59"/>
  <c r="N58" s="1"/>
  <c r="N57" s="1"/>
  <c r="R54"/>
  <c r="R69"/>
  <c r="R68" s="1"/>
  <c r="L54" i="7"/>
  <c r="L69"/>
  <c r="L68" s="1"/>
  <c r="L44"/>
  <c r="L59"/>
  <c r="L58" s="1"/>
  <c r="L57" s="1"/>
  <c r="S45" i="6"/>
  <c r="S44" s="1"/>
  <c r="D44"/>
  <c r="D59"/>
  <c r="L54"/>
  <c r="L69"/>
  <c r="L68" s="1"/>
  <c r="S48" i="7"/>
  <c r="D62"/>
  <c r="S62" s="1"/>
  <c r="D45"/>
  <c r="C44"/>
  <c r="C42"/>
  <c r="S49"/>
  <c r="D63"/>
  <c r="S63" s="1"/>
  <c r="S56"/>
  <c r="D70"/>
  <c r="S70" s="1"/>
  <c r="S53"/>
  <c r="D67"/>
  <c r="S67" s="1"/>
  <c r="R44"/>
  <c r="R59"/>
  <c r="R58" s="1"/>
  <c r="F54" i="6"/>
  <c r="F69"/>
  <c r="F68" s="1"/>
  <c r="R44"/>
  <c r="R59"/>
  <c r="R58" s="1"/>
  <c r="R57" s="1"/>
  <c r="S55"/>
  <c r="S54" s="1"/>
  <c r="D54"/>
  <c r="D69"/>
  <c r="J44" i="7"/>
  <c r="J59"/>
  <c r="J58" s="1"/>
  <c r="F44" i="6"/>
  <c r="F59"/>
  <c r="F58" s="1"/>
  <c r="J54"/>
  <c r="J69"/>
  <c r="J68" s="1"/>
  <c r="P44"/>
  <c r="P59"/>
  <c r="P58" s="1"/>
  <c r="P57" s="1"/>
  <c r="S46" i="7"/>
  <c r="D60"/>
  <c r="S60" s="1"/>
  <c r="S50"/>
  <c r="D64"/>
  <c r="S64" s="1"/>
  <c r="S47"/>
  <c r="D61"/>
  <c r="S61" s="1"/>
  <c r="S52"/>
  <c r="D66"/>
  <c r="S66" s="1"/>
  <c r="S51"/>
  <c r="D65"/>
  <c r="S65" s="1"/>
  <c r="D55"/>
  <c r="C54"/>
  <c r="F54"/>
  <c r="F69"/>
  <c r="F68" s="1"/>
  <c r="J54"/>
  <c r="J69"/>
  <c r="J68" s="1"/>
  <c r="N54"/>
  <c r="N69"/>
  <c r="N68" s="1"/>
  <c r="R54"/>
  <c r="R69"/>
  <c r="R68" s="1"/>
  <c r="F44"/>
  <c r="F59"/>
  <c r="F58" s="1"/>
  <c r="F57" s="1"/>
  <c r="N44"/>
  <c r="N59"/>
  <c r="N58" s="1"/>
  <c r="N57" s="1"/>
  <c r="P44"/>
  <c r="P59"/>
  <c r="P58" s="1"/>
  <c r="P57" s="1"/>
  <c r="F17" i="14"/>
  <c r="E17" s="1"/>
  <c r="D68" i="6" l="1"/>
  <c r="S69"/>
  <c r="S68" s="1"/>
  <c r="S59"/>
  <c r="S58" s="1"/>
  <c r="D58"/>
  <c r="F57"/>
  <c r="J57" i="7"/>
  <c r="S55"/>
  <c r="S54" s="1"/>
  <c r="D54"/>
  <c r="D69"/>
  <c r="S45"/>
  <c r="S44" s="1"/>
  <c r="D44"/>
  <c r="D59"/>
  <c r="R57"/>
  <c r="L57" i="6"/>
  <c r="J57"/>
  <c r="D57" l="1"/>
  <c r="S57" s="1"/>
  <c r="S69" i="7"/>
  <c r="S68" s="1"/>
  <c r="D68"/>
  <c r="S59"/>
  <c r="S58" s="1"/>
  <c r="D58"/>
  <c r="D57" s="1"/>
  <c r="S57" s="1"/>
</calcChain>
</file>

<file path=xl/sharedStrings.xml><?xml version="1.0" encoding="utf-8"?>
<sst xmlns="http://schemas.openxmlformats.org/spreadsheetml/2006/main" count="4336" uniqueCount="1676">
  <si>
    <t>Ūkio subjektas: Uždaroji akcinė bendrovė "Trakų vandenys"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</si>
  <si>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</si>
  <si>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</si>
  <si>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</si>
  <si>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</si>
  <si>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</si>
  <si>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</si>
  <si>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</si>
  <si>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</si>
  <si>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</si>
  <si>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</si>
  <si>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</si>
  <si>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</si>
  <si>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</si>
  <si>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</si>
  <si>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</si>
  <si>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</si>
  <si>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</si>
  <si>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</si>
  <si>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</si>
  <si>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</si>
  <si>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</si>
  <si>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</si>
  <si>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</si>
  <si>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</si>
  <si>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</si>
  <si>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</si>
  <si>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</si>
  <si>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</si>
  <si>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</si>
  <si>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</si>
  <si>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</si>
  <si>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</si>
  <si>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</si>
  <si>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</si>
  <si>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</si>
  <si>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</si>
  <si>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</si>
  <si>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</si>
  <si>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</si>
  <si>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</si>
  <si>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</si>
  <si>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</si>
  <si>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</si>
  <si>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</si>
  <si>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</si>
  <si>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</si>
  <si>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</si>
  <si>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</si>
  <si>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</si>
  <si>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</si>
  <si>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</si>
  <si>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</si>
  <si>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</si>
  <si>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</si>
  <si>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</si>
  <si>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</si>
  <si>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</si>
  <si>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</si>
  <si>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</si>
  <si>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</si>
  <si>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</si>
  <si>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</si>
  <si>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</si>
  <si>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</si>
  <si>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</si>
  <si>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</si>
  <si>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</si>
  <si>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</si>
  <si>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</si>
  <si>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</si>
  <si>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</si>
  <si>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</si>
  <si>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</si>
  <si>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</si>
  <si>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</si>
  <si>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</si>
  <si>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</si>
  <si>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</si>
  <si>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</si>
  <si>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</si>
  <si>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</si>
  <si>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</si>
  <si>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</si>
  <si>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</si>
  <si>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</si>
  <si>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</si>
  <si>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</si>
  <si>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</si>
  <si>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</si>
  <si>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</si>
  <si>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</si>
  <si>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</si>
  <si>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</si>
  <si>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</si>
  <si>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</si>
  <si>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</si>
  <si>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</si>
  <si>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</si>
  <si>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</si>
  <si>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</si>
  <si>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</si>
  <si>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</si>
  <si>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</si>
  <si>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</si>
  <si>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</si>
  <si>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</si>
  <si>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</si>
  <si>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</si>
  <si>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</si>
  <si>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</si>
  <si>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</si>
  <si>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</si>
  <si>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</si>
  <si>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</si>
  <si>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</si>
  <si>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</si>
  <si>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</si>
  <si>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</si>
  <si>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</si>
  <si>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</si>
  <si>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</si>
  <si>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</si>
  <si>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</si>
  <si>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</si>
  <si>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</si>
  <si>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</si>
  <si>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</si>
  <si>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</si>
  <si>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</si>
  <si>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</si>
  <si>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</si>
  <si>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</si>
  <si>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</si>
  <si>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</si>
  <si>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</si>
  <si>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</si>
  <si>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</si>
  <si>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</si>
  <si>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</si>
  <si>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</si>
  <si>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</si>
  <si>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</si>
  <si>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</si>
  <si>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</si>
  <si>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</si>
  <si>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</si>
  <si>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</si>
  <si>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</si>
  <si>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</si>
  <si>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</si>
  <si>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</si>
  <si>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</si>
  <si>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</si>
  <si>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</si>
  <si>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</si>
  <si>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</si>
  <si>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</si>
  <si>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</si>
  <si>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</si>
  <si>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</si>
  <si>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</si>
  <si>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</si>
  <si>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</si>
  <si>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</si>
  <si>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</si>
  <si>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</si>
  <si>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</si>
  <si>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</si>
  <si>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</si>
  <si>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</si>
  <si>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</si>
  <si>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</si>
  <si>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</si>
  <si>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</si>
  <si>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</si>
  <si>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</si>
  <si>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</si>
  <si>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</si>
  <si>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</si>
  <si>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</si>
  <si>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</si>
  <si>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</si>
  <si>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</si>
  <si>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</si>
  <si>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</si>
  <si>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</si>
  <si>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</si>
  <si>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</si>
  <si>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</si>
  <si>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</si>
  <si>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</si>
  <si>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</si>
  <si>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</si>
  <si>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</si>
  <si>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</si>
  <si>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</si>
  <si>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</si>
  <si>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</si>
  <si>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</si>
  <si>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</si>
  <si>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</si>
  <si>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</si>
  <si>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</si>
  <si>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</si>
  <si>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</si>
  <si>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</si>
  <si>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</si>
  <si>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</si>
  <si>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</si>
  <si>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</si>
  <si>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</si>
  <si>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</si>
  <si>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</si>
  <si>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</si>
  <si>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</si>
  <si>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</si>
  <si>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</si>
  <si>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</si>
  <si>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</si>
  <si>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</si>
  <si>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</si>
  <si>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</si>
  <si>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</si>
  <si>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</si>
  <si>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</si>
  <si>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</si>
  <si>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</si>
  <si>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</si>
  <si>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</si>
  <si>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</si>
  <si>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</si>
  <si>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</si>
  <si>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</si>
  <si>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</si>
  <si>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</si>
  <si>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</si>
  <si>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</si>
  <si>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</si>
  <si>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</si>
  <si>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</si>
  <si>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</si>
  <si>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</si>
  <si>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</si>
  <si>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</si>
  <si>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</si>
  <si>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</si>
  <si>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</si>
  <si>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</si>
  <si>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</si>
  <si>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</si>
  <si>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</si>
  <si>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</si>
  <si>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</si>
  <si>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</si>
  <si>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</si>
  <si>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</si>
  <si>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</si>
  <si>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</si>
  <si>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</si>
  <si>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</si>
  <si>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</si>
  <si>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</si>
  <si>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</si>
  <si>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</si>
  <si>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</si>
  <si>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</si>
  <si>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</si>
  <si>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</si>
  <si>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</si>
  <si>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</si>
  <si>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</si>
  <si>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</si>
  <si>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</si>
  <si>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</si>
  <si>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</si>
  <si>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</si>
  <si>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</si>
  <si>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</si>
  <si>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</si>
  <si>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</si>
  <si>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</si>
  <si>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</si>
  <si>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</si>
  <si>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</si>
  <si>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</si>
  <si>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</si>
  <si>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</si>
  <si>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</si>
  <si>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</si>
  <si>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</si>
  <si>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</si>
  <si>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</si>
  <si>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</si>
  <si>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</si>
  <si>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</si>
  <si>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</si>
  <si>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</si>
  <si>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</si>
  <si>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</si>
  <si>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</si>
  <si>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</si>
  <si>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</si>
  <si>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</si>
  <si>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</si>
  <si>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</si>
  <si>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</si>
  <si>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</si>
  <si>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</si>
  <si>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</si>
  <si>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</si>
  <si>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</si>
  <si>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</si>
  <si>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</si>
  <si>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</si>
  <si>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</si>
  <si>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</si>
  <si>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</si>
  <si>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</si>
  <si>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</si>
  <si>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</si>
  <si>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</si>
  <si>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</si>
  <si>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</si>
  <si>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</si>
  <si>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</si>
  <si>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</si>
  <si>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</si>
  <si>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</si>
  <si>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</si>
  <si>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</si>
  <si>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</si>
  <si>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</si>
  <si>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</si>
  <si>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</si>
  <si>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</si>
  <si>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</si>
  <si>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</si>
  <si>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</si>
  <si>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</si>
  <si>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</si>
  <si>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</si>
  <si>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</si>
  <si>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</si>
  <si>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</si>
  <si>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</si>
  <si>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</si>
  <si>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</si>
  <si>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</si>
  <si>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</si>
  <si>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</si>
  <si>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</si>
  <si>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</si>
  <si>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</si>
  <si>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</si>
  <si>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</si>
  <si>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</si>
  <si>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</si>
  <si>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</si>
  <si>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</si>
  <si>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</si>
  <si>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</si>
  <si>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</si>
  <si>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</si>
  <si>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</si>
  <si>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</si>
  <si>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</si>
  <si>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</si>
  <si>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</si>
  <si>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</si>
  <si>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</si>
  <si>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</si>
  <si>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</si>
  <si>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</si>
  <si>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</si>
  <si>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</si>
  <si>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</si>
  <si>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</si>
  <si>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</si>
  <si>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</si>
  <si>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</si>
  <si>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</si>
  <si>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</si>
  <si>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</si>
  <si>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</si>
  <si>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</si>
  <si>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</si>
  <si>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</si>
  <si>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</si>
  <si>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</si>
  <si>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</si>
  <si>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</si>
  <si>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</si>
  <si>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</si>
  <si>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</si>
  <si>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</si>
  <si>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</si>
  <si>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</si>
  <si>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</si>
  <si>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</si>
  <si>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</si>
  <si>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</si>
  <si>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</si>
  <si>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</si>
  <si>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</si>
  <si>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</si>
  <si>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</si>
  <si>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</si>
  <si>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</si>
  <si>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</si>
  <si>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</si>
  <si>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</si>
  <si>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</si>
  <si>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</si>
  <si>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</si>
  <si>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</si>
  <si>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</si>
  <si>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</si>
  <si>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</si>
  <si>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</si>
  <si>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</si>
  <si>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</si>
  <si>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</si>
  <si>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</si>
  <si>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</si>
  <si>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</si>
  <si>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</si>
  <si>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</si>
  <si>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</si>
  <si>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</si>
  <si>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</si>
  <si>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</si>
  <si>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</si>
  <si>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</si>
  <si>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</si>
  <si>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</si>
  <si>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</si>
  <si>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</si>
  <si>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</si>
  <si>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</si>
  <si>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</si>
  <si>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</si>
  <si>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</si>
  <si>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</si>
  <si>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</si>
  <si>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</si>
  <si>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</si>
  <si>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</si>
  <si>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</si>
  <si>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</si>
  <si>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</si>
  <si>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</si>
  <si>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</si>
  <si>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</si>
  <si>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</si>
  <si>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</si>
  <si>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</si>
  <si>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</si>
  <si>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</si>
  <si>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</si>
  <si>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</si>
  <si>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</si>
  <si>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</si>
  <si>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</si>
  <si>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</si>
  <si>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</si>
  <si>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</si>
  <si>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</si>
  <si>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</si>
  <si>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</si>
  <si>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</si>
  <si>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</si>
  <si>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</si>
  <si>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</si>
  <si>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</si>
  <si>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</si>
  <si>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</si>
  <si>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</si>
  <si>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</si>
  <si>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</si>
  <si>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</si>
  <si>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</si>
  <si>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</si>
  <si>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</si>
  <si>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</si>
  <si>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</si>
  <si>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</si>
  <si>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</si>
  <si>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</si>
  <si>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</si>
  <si>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</si>
  <si>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</si>
  <si>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</si>
  <si>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</si>
  <si>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</si>
  <si>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</si>
  <si>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</si>
  <si>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</si>
  <si>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</si>
  <si>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</si>
  <si>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</si>
  <si>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</si>
  <si>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</si>
  <si>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</si>
  <si>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</si>
  <si>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</si>
  <si>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</si>
  <si>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</si>
  <si>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</si>
  <si>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</si>
  <si>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</si>
  <si>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</si>
  <si>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</si>
  <si>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</si>
  <si>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</si>
  <si>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</si>
  <si>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</si>
  <si>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</si>
  <si>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</si>
  <si>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</si>
  <si>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</si>
  <si>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</si>
  <si>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</si>
  <si>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</si>
  <si>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</si>
  <si>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</si>
  <si>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</si>
  <si>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</si>
  <si>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</si>
  <si>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</si>
  <si>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</si>
  <si>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</si>
  <si>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</si>
  <si>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</si>
  <si>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</si>
  <si>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</si>
  <si>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</si>
  <si>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</si>
  <si>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</si>
  <si>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</si>
  <si>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</si>
  <si>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</si>
  <si>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</si>
  <si>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</si>
  <si>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</si>
  <si>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</si>
  <si>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</si>
  <si>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</si>
  <si>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</si>
  <si>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</si>
  <si>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</si>
  <si>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</si>
  <si>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</si>
  <si>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</si>
  <si>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</si>
  <si>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</si>
  <si>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</si>
  <si>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</si>
  <si>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</si>
  <si>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</si>
  <si>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</si>
  <si>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</si>
  <si>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</si>
  <si>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</si>
  <si>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</si>
  <si>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</si>
  <si>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</si>
  <si>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</si>
  <si>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</si>
  <si>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</si>
  <si>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</si>
  <si>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</si>
  <si>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</si>
  <si>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</si>
  <si>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</si>
  <si>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</si>
  <si>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</si>
  <si>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</si>
  <si>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</si>
  <si>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</si>
  <si>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</si>
  <si>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</si>
  <si>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</si>
  <si>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</si>
  <si>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</si>
  <si>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</si>
  <si>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</si>
  <si>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</si>
  <si>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</si>
  <si>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</si>
  <si>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</si>
  <si>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</si>
  <si>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</si>
  <si>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</si>
  <si>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</si>
  <si>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</si>
  <si>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</si>
  <si>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</si>
  <si>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</si>
  <si>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</si>
  <si>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</si>
  <si>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</si>
  <si>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</si>
  <si>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</si>
  <si>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</si>
  <si>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</si>
  <si>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</si>
  <si>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</si>
  <si>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</si>
  <si>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</si>
  <si>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</si>
  <si>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</si>
  <si>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</si>
  <si>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</si>
  <si>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</si>
  <si>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</si>
  <si>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</si>
  <si>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</si>
  <si>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</si>
  <si>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</si>
  <si>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</si>
  <si>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</si>
  <si>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</si>
  <si>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</si>
  <si>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</si>
  <si>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</si>
  <si>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</si>
  <si>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</si>
  <si>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</si>
  <si>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</si>
  <si>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</si>
  <si>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</si>
  <si>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</si>
  <si>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</si>
  <si>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</si>
  <si>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</si>
  <si>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</si>
  <si>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</si>
  <si>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</si>
  <si>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</si>
  <si>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</si>
  <si>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</si>
  <si>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</si>
  <si>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</si>
  <si>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</si>
  <si>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</si>
  <si>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</si>
  <si>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</si>
  <si>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</si>
  <si>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</si>
  <si>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</si>
  <si>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</si>
  <si>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</si>
  <si>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</si>
  <si>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</si>
  <si>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</si>
  <si>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</si>
  <si>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</si>
  <si>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</si>
  <si>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</si>
  <si>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</si>
  <si>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</si>
  <si>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</si>
  <si>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</si>
  <si>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</si>
  <si>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</si>
  <si>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</si>
  <si>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</si>
  <si>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</si>
  <si>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</si>
  <si>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</si>
  <si>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</si>
  <si>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</si>
  <si>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</si>
  <si>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</si>
  <si>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</si>
  <si>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</si>
  <si>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</si>
  <si>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</si>
  <si>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</si>
  <si>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</si>
  <si>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</si>
  <si>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</si>
  <si>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</si>
  <si>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</si>
  <si>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</si>
  <si>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</si>
  <si>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</si>
  <si>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</si>
  <si>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</si>
  <si>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</si>
  <si>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</si>
  <si>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</si>
  <si>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</si>
  <si>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</si>
  <si>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</si>
  <si>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</si>
  <si>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</si>
  <si>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</si>
  <si>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</si>
  <si>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</si>
  <si>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</si>
  <si>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</si>
  <si>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</si>
  <si>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</si>
  <si>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</si>
  <si>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</si>
  <si>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</si>
  <si>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</si>
  <si>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</si>
  <si>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</si>
  <si>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</si>
  <si>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</si>
  <si>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</si>
  <si>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</si>
  <si>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</si>
  <si>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</si>
  <si>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</si>
  <si>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</si>
  <si>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</si>
  <si>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</si>
  <si>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</si>
  <si>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</si>
  <si>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</si>
  <si>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</si>
  <si>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</si>
  <si>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</si>
  <si>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</si>
  <si>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</si>
  <si>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</si>
  <si>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</si>
  <si>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</si>
  <si>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</si>
  <si>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</si>
  <si>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</si>
  <si>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</si>
  <si>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</si>
  <si>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</si>
  <si>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</si>
  <si>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</si>
  <si>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</si>
  <si>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</si>
  <si>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</si>
  <si>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</si>
  <si>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</si>
  <si>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</si>
  <si>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</si>
  <si>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</si>
  <si>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</si>
  <si>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</si>
  <si>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</si>
  <si>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</si>
  <si>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</si>
  <si>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</si>
  <si>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</si>
  <si>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</si>
  <si>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</si>
  <si>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</si>
  <si>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</si>
  <si>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</si>
  <si>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</si>
  <si>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</si>
  <si>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</si>
  <si>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</si>
  <si>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</si>
  <si>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</si>
  <si>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</si>
  <si>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</si>
  <si>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</si>
  <si>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</si>
  <si>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</si>
  <si>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</si>
  <si>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</si>
  <si>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</si>
  <si>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</si>
  <si>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</si>
  <si>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</si>
  <si>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</si>
  <si>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</si>
  <si>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</si>
  <si>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</si>
  <si>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</si>
  <si>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</si>
  <si>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</si>
  <si>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</si>
  <si>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</si>
  <si>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</si>
  <si>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</si>
  <si>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</si>
  <si>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</si>
  <si>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</si>
  <si>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</si>
  <si>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</si>
  <si>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</si>
  <si>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</si>
  <si>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</si>
  <si>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</si>
  <si>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</si>
  <si>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</si>
  <si>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</si>
  <si>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</si>
  <si>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</si>
  <si>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</si>
  <si>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</si>
  <si>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</si>
  <si>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</si>
  <si>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</si>
  <si>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</si>
  <si>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</si>
  <si>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</si>
  <si>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</si>
  <si>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</si>
  <si>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</si>
  <si>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</si>
  <si>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</si>
  <si>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</si>
  <si>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</si>
  <si>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</si>
  <si>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</si>
  <si>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</si>
  <si>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</si>
  <si>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</si>
  <si>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</si>
  <si>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</si>
  <si>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</si>
  <si>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</si>
  <si>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</si>
  <si>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</si>
  <si>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</si>
  <si>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</si>
  <si>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</si>
  <si>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</si>
  <si>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</si>
  <si>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</si>
  <si>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</si>
  <si>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</si>
  <si>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</si>
  <si>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</si>
  <si>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</si>
  <si>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</si>
  <si>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</si>
  <si>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</si>
  <si>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</si>
  <si>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</si>
  <si>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</si>
  <si>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</si>
  <si>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</si>
  <si>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</si>
  <si>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</si>
  <si>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</si>
  <si>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</si>
  <si>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</si>
  <si>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</si>
  <si>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</si>
  <si>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</si>
  <si>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</si>
  <si>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</si>
  <si>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</si>
  <si>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</si>
  <si>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</si>
  <si>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</si>
  <si>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</si>
  <si>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</si>
  <si>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</si>
  <si>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</si>
  <si>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</si>
  <si>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</si>
  <si>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</si>
  <si>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</si>
  <si>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</si>
  <si>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</si>
  <si>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</si>
  <si>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</si>
  <si>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</si>
  <si>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</si>
  <si>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</si>
  <si>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</si>
  <si>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</si>
  <si>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</si>
  <si>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</si>
  <si>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</si>
  <si>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</si>
  <si>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</si>
  <si>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</si>
  <si>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</si>
  <si>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</si>
  <si>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</si>
  <si>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</si>
  <si>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</si>
  <si>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</si>
  <si>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</si>
  <si>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</si>
  <si>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</si>
  <si>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</si>
  <si>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</si>
  <si>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</si>
  <si>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</si>
  <si>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</si>
  <si>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</si>
  <si>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</si>
  <si>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</si>
  <si>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</si>
  <si>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</si>
  <si>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</si>
  <si>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</si>
  <si>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</si>
  <si>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</si>
  <si>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</si>
  <si>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</si>
  <si>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</si>
  <si>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</si>
  <si>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</si>
  <si>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</si>
  <si>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</si>
  <si>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</si>
  <si>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</si>
  <si>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</si>
  <si>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</si>
  <si>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</si>
  <si>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</si>
  <si>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</si>
  <si>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</si>
  <si>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</si>
  <si>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</si>
  <si>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</si>
  <si>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</si>
  <si>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</si>
  <si>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</si>
  <si>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</si>
  <si>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</si>
  <si>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</si>
  <si>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</si>
  <si>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</si>
  <si>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</si>
  <si>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</si>
  <si>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</si>
  <si>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</si>
  <si>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</si>
  <si>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</si>
  <si>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</si>
  <si>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</si>
  <si>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</si>
  <si>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</si>
  <si>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</si>
  <si>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</si>
  <si>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</si>
  <si>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</si>
  <si>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</si>
  <si>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</si>
  <si>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</si>
  <si>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</si>
  <si>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</si>
  <si>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</si>
  <si>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</si>
  <si>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</si>
  <si>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</si>
  <si>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</si>
  <si>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</si>
  <si>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</si>
  <si>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</si>
  <si>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</si>
  <si>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</si>
  <si>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</si>
  <si>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</si>
  <si>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</si>
  <si>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</si>
  <si>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</si>
  <si>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</si>
  <si>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</si>
  <si>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</si>
  <si>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</si>
  <si>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</si>
  <si>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</si>
  <si>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</si>
  <si>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</si>
  <si>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</si>
  <si>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</si>
  <si>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</si>
  <si>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</si>
  <si>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</si>
  <si>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</si>
  <si>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</si>
  <si>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</si>
  <si>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</si>
  <si>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</si>
  <si>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</si>
  <si>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</si>
  <si>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</si>
  <si>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</si>
  <si>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</si>
  <si>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</si>
  <si>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</si>
  <si>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</si>
  <si>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</si>
  <si>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</si>
  <si>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</si>
  <si>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</si>
  <si>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</si>
  <si>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</si>
  <si>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</si>
  <si>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</si>
  <si>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</si>
  <si>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</si>
  <si>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</si>
  <si>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</si>
  <si>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</si>
  <si>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</si>
  <si>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</si>
  <si>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</si>
  <si>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</si>
  <si>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</si>
  <si>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</si>
  <si>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</si>
  <si>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</si>
  <si>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</si>
  <si>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</si>
  <si>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</si>
  <si>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</si>
  <si>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</si>
  <si>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</si>
  <si>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</si>
  <si>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</si>
  <si>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</si>
  <si>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</si>
  <si>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</si>
  <si>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</si>
  <si>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</si>
  <si>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</si>
  <si>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</si>
  <si>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</si>
  <si>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</si>
  <si>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</si>
  <si>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</si>
  <si>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</si>
  <si>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</si>
  <si>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</si>
  <si>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</si>
  <si>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</si>
  <si>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</si>
  <si>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</si>
  <si>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</si>
  <si>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</si>
  <si>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</si>
  <si>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</si>
  <si>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</si>
  <si>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</si>
  <si>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</si>
  <si>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</si>
  <si>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</si>
  <si>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</si>
  <si>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</si>
  <si>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</si>
  <si>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</si>
  <si>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</si>
  <si>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</si>
  <si>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</si>
  <si>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</si>
  <si>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</si>
  <si>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</si>
  <si>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</si>
  <si>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</si>
  <si>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</si>
  <si>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</si>
  <si>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</si>
  <si>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</si>
  <si>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</si>
  <si>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</si>
  <si>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</si>
  <si>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</si>
  <si>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</si>
  <si>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</si>
  <si>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</si>
  <si>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</si>
  <si>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</si>
  <si>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</si>
  <si>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</si>
  <si>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</si>
  <si>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</si>
  <si>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</si>
  <si>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</si>
  <si>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</si>
  <si>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</si>
  <si>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</si>
  <si>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</si>
  <si>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</si>
  <si>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</si>
  <si>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</si>
  <si>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</si>
  <si>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</si>
  <si>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</si>
  <si>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</si>
  <si>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</si>
  <si>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</si>
  <si>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</si>
  <si>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</si>
  <si>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</si>
  <si>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</si>
  <si>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</si>
  <si>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</si>
  <si>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</si>
  <si>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</si>
  <si>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</si>
  <si>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</si>
  <si>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</si>
  <si>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</si>
  <si>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</si>
  <si>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</si>
  <si>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</si>
  <si>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</si>
  <si>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</si>
  <si>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</si>
  <si>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</si>
  <si>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</si>
  <si>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</si>
  <si>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</si>
  <si>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</si>
  <si>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</si>
  <si>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</si>
  <si>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</si>
  <si>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</si>
  <si>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</si>
  <si>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</si>
  <si>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</si>
  <si>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</si>
  <si>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</si>
  <si>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</si>
  <si>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</si>
  <si>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</si>
  <si>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</si>
  <si>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</si>
  <si>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</si>
  <si>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</si>
  <si>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</si>
  <si>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</si>
  <si>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</si>
  <si>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</si>
  <si>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</si>
  <si>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</si>
  <si>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</si>
  <si>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</si>
  <si>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</si>
  <si>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</si>
  <si>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</si>
  <si>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</si>
  <si>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</si>
  <si>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</si>
  <si>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</si>
  <si>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</si>
  <si>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</si>
  <si>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</si>
  <si>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</si>
  <si>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</si>
  <si>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</si>
  <si>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</si>
  <si>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</si>
  <si>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</si>
  <si>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</si>
  <si>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</si>
  <si>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</si>
  <si>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</si>
  <si>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</si>
  <si>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</si>
  <si>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</si>
  <si>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</si>
  <si>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</si>
  <si>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</si>
  <si>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</si>
  <si>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</si>
  <si>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</si>
  <si>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</si>
  <si>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</si>
  <si>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</si>
  <si>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</si>
  <si>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</si>
  <si>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</si>
  <si>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</si>
  <si>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</si>
  <si>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</si>
  <si>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</si>
  <si>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</si>
  <si>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</si>
  <si>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</si>
  <si>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</si>
  <si>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</si>
  <si>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</si>
  <si>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</si>
  <si>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</si>
  <si>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</si>
  <si>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</si>
  <si>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</si>
  <si>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</si>
  <si>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</si>
  <si>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</si>
  <si>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</si>
  <si>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</si>
  <si>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</si>
  <si>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</si>
  <si>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</si>
  <si>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</si>
  <si>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</si>
  <si>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</si>
  <si>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</si>
  <si>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</si>
  <si>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</si>
  <si>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</si>
  <si>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</si>
  <si>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</si>
  <si>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</si>
  <si>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</si>
  <si>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</si>
  <si>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</si>
  <si>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</si>
  <si>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</si>
  <si>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</si>
  <si>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</si>
  <si>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</si>
  <si>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</si>
  <si>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</si>
  <si>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</si>
  <si>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</si>
  <si>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</si>
  <si>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</si>
  <si>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</si>
  <si>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</si>
  <si>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</si>
  <si>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</si>
  <si>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</si>
  <si>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</si>
  <si>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</si>
  <si>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</si>
  <si>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</si>
  <si>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</si>
  <si>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</si>
  <si>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</si>
  <si>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</si>
  <si>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</si>
  <si>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</si>
  <si>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</si>
  <si>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</si>
  <si>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</si>
  <si>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</si>
  <si>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</si>
  <si>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</si>
  <si>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</si>
  <si>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</si>
  <si>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</si>
  <si>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</si>
  <si>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</si>
  <si>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</si>
  <si>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</si>
  <si>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</si>
  <si>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</si>
  <si>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</si>
  <si>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</si>
  <si>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</si>
  <si>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</si>
  <si>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</si>
  <si>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</si>
  <si>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</si>
  <si>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</si>
  <si>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</si>
  <si>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</si>
  <si>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</si>
  <si>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</si>
  <si>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</si>
  <si>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</si>
  <si>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</si>
  <si>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</si>
  <si>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</si>
  <si>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</si>
  <si>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</si>
  <si>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</si>
  <si>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</si>
  <si>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</si>
  <si>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</si>
  <si>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</si>
  <si>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</si>
  <si>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</si>
  <si>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</si>
  <si>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</si>
  <si>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</si>
  <si>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</si>
  <si>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</si>
  <si>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</si>
  <si>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</si>
  <si>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</si>
  <si>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</si>
  <si>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</si>
  <si>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</si>
  <si>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</si>
  <si>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</si>
  <si>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</si>
  <si>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</si>
  <si>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</si>
  <si>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</si>
  <si>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</si>
  <si>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</si>
  <si>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</si>
  <si>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</si>
  <si>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</si>
  <si>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</si>
  <si>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</si>
  <si>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</si>
  <si>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</si>
  <si>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</si>
  <si>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</si>
  <si>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</si>
  <si>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</si>
  <si>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</si>
  <si>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</si>
  <si>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</si>
  <si>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</si>
  <si>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</si>
  <si>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</si>
  <si>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</si>
  <si>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</si>
  <si>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</si>
  <si>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</si>
  <si>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</si>
  <si>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</si>
  <si>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</si>
  <si>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</si>
  <si>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</si>
  <si>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</si>
  <si>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</si>
  <si>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</si>
  <si>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</si>
  <si>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</si>
  <si>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</si>
  <si>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</si>
  <si>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</si>
  <si>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</si>
  <si>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</si>
  <si>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</si>
  <si>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</si>
  <si>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</si>
  <si>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</si>
  <si>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</si>
  <si>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</si>
  <si>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</si>
  <si>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</si>
  <si>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</si>
  <si>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</si>
  <si>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</si>
  <si>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</si>
  <si>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</si>
  <si>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</si>
  <si>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</si>
  <si>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</si>
  <si>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</si>
  <si>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</si>
  <si>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</si>
  <si>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</si>
  <si>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</si>
  <si>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</si>
  <si>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</si>
  <si>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</si>
  <si>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</si>
  <si>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</si>
  <si>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</si>
  <si>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</si>
  <si>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</si>
  <si>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</si>
  <si>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</si>
  <si>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</si>
  <si>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</si>
  <si>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</si>
  <si>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</si>
  <si>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</si>
  <si>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</si>
  <si>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</si>
  <si>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</si>
  <si>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</si>
  <si>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</si>
  <si>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</si>
  <si>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</si>
  <si>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</si>
  <si>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</si>
  <si>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</si>
  <si>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</si>
  <si>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</si>
  <si>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</si>
  <si>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</si>
  <si>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</si>
  <si>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</si>
  <si>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</si>
  <si>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</si>
  <si>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</si>
  <si>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</si>
  <si>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</si>
  <si>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</si>
  <si>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</si>
  <si>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</si>
  <si>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</si>
  <si>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</si>
  <si>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</si>
  <si>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</si>
  <si>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</si>
  <si>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</si>
  <si>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</si>
  <si>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</si>
  <si>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</si>
  <si>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</si>
  <si>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</si>
  <si>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</si>
  <si>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</si>
  <si>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</si>
  <si>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</si>
  <si>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</si>
  <si>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</si>
  <si>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</si>
  <si>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</si>
  <si>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</si>
  <si>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</si>
  <si>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</si>
  <si>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</si>
  <si>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</si>
  <si>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</si>
  <si>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</si>
  <si>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</si>
  <si>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</si>
  <si>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</si>
  <si>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</si>
  <si>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</si>
  <si>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</si>
  <si>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</si>
  <si>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</si>
  <si>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</si>
  <si>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</si>
  <si>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</si>
  <si>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</si>
  <si>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</si>
  <si>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</si>
  <si>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</si>
  <si>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</si>
  <si>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</si>
  <si>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</si>
  <si>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</si>
  <si>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</si>
  <si>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</si>
  <si>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</si>
  <si>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</si>
  <si>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</si>
  <si>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</si>
  <si>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</si>
  <si>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</si>
  <si>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</si>
  <si>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</si>
  <si>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</si>
  <si>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</si>
  <si>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</si>
  <si>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</si>
  <si>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</si>
  <si>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</si>
  <si>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</si>
  <si>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</si>
  <si>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</si>
  <si>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</si>
  <si>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</si>
  <si>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</si>
  <si>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</si>
  <si>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</si>
  <si>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</si>
  <si>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</si>
  <si>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</si>
  <si>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</si>
  <si>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</si>
  <si>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</si>
  <si>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</si>
  <si>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</si>
  <si>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</si>
  <si>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</si>
  <si>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</si>
  <si>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</si>
  <si>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</si>
  <si>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</si>
  <si>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</si>
  <si>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</si>
  <si>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</si>
  <si>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</si>
  <si>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</si>
  <si>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</si>
  <si>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</si>
  <si>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</si>
  <si>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</si>
  <si>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</si>
  <si>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</si>
  <si>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</si>
  <si>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</si>
  <si>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</si>
  <si>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</si>
  <si>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</si>
  <si>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</si>
  <si>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</si>
  <si>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</si>
  <si>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</si>
  <si>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</si>
  <si>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</si>
  <si>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</si>
  <si>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</si>
  <si>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</si>
  <si>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</si>
  <si>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</si>
  <si>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</si>
  <si>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</si>
  <si>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</si>
  <si>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</si>
  <si>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</si>
  <si>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</si>
  <si>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</si>
  <si>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</si>
  <si>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</si>
  <si>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</si>
  <si>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</si>
  <si>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</si>
  <si>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</si>
  <si>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</si>
  <si>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</si>
  <si>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</si>
  <si>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</si>
  <si>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</si>
  <si>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</si>
  <si>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</si>
  <si>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</si>
  <si>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</si>
  <si>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</si>
  <si>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</si>
  <si>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</si>
  <si>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</si>
  <si>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</si>
  <si>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</si>
  <si>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</si>
  <si>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</si>
  <si>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</si>
  <si>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</si>
  <si>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</si>
  <si>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</si>
  <si>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</si>
  <si>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</si>
  <si>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</si>
  <si>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</si>
  <si>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</si>
  <si>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</si>
  <si>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</si>
  <si>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</si>
  <si>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</si>
  <si>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</si>
  <si>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</si>
  <si>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</si>
  <si>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</si>
  <si>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</si>
  <si>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</si>
  <si>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</si>
  <si>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</si>
  <si>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</si>
  <si>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</si>
  <si>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</si>
  <si>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</si>
  <si>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</si>
  <si>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</si>
  <si>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</si>
  <si>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</si>
  <si>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</si>
  <si>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</si>
  <si>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</si>
  <si>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</si>
  <si>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</si>
  <si>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</si>
  <si>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</si>
  <si>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</si>
  <si>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</si>
  <si>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</si>
  <si>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</si>
  <si>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</si>
  <si>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</si>
  <si>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</si>
  <si>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</si>
  <si>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</si>
  <si>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</si>
  <si>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</si>
  <si>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</si>
  <si>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</si>
  <si>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</si>
  <si>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</si>
  <si>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</si>
  <si>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</si>
  <si>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</si>
  <si>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</si>
  <si>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</si>
  <si>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</si>
  <si>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</si>
  <si>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</si>
  <si>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</si>
  <si>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</si>
  <si>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</si>
  <si>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</si>
  <si>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</si>
  <si>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</si>
  <si>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</si>
  <si>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</si>
  <si>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</si>
  <si>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</si>
  <si>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</si>
  <si>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</si>
  <si>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</si>
  <si>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</si>
  <si>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</si>
  <si>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</si>
  <si>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</si>
  <si>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</si>
  <si>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</si>
  <si>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</si>
  <si>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</si>
  <si>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</t>
  </si>
  <si>
    <t>Daugiabučių namų</t>
  </si>
  <si>
    <t>mechaniniai</t>
  </si>
  <si>
    <t>nuotoliniai</t>
  </si>
  <si>
    <t>Su patikra</t>
  </si>
  <si>
    <t>Be patikros</t>
  </si>
  <si>
    <t>Trūkstamas kiekis, iš jų:</t>
  </si>
  <si>
    <t>dėl techninių ar kitų priežasčių nėra galimybės įrengti ar pakeisti</t>
  </si>
  <si>
    <t>Saviv. lėšos projektui  05.3.2.APVA-R-014-01-0006</t>
  </si>
  <si>
    <t>Saviv.lėšos Trakų ir Lydos raj.bendradarb. proj.</t>
  </si>
  <si>
    <t>Savivaldybės įnašai nuostoliams dengti</t>
  </si>
  <si>
    <t>Banko paskola</t>
  </si>
  <si>
    <t>Finansinio lizingo sutartis</t>
  </si>
  <si>
    <t>ES lėšos projektas  05.3.2.APVA-R-014-01-0006</t>
  </si>
  <si>
    <t>ES lėšos  Trakų ir Lydos raj.bendradarb.</t>
  </si>
  <si>
    <t>Projektas  05.3.2.APVA-R-014-01-0006</t>
  </si>
  <si>
    <t>Trakų ir Lydos raj.bendradarb.</t>
  </si>
  <si>
    <t>Lizingo mokėjimams DNB bankui</t>
  </si>
  <si>
    <t>Paskolai Swedbankui grąžinti</t>
  </si>
  <si>
    <t>Paskolai SEB bankui grąžinti</t>
  </si>
  <si>
    <t>Paskolai DNB bankui grąžinti</t>
  </si>
  <si>
    <t>Lizingo mokėjimams SEB bankui</t>
  </si>
  <si>
    <t>Lizingo mokėjimams Šiaulių bankui</t>
  </si>
  <si>
    <t>Ištirpusio deguonies matavimo elektrodas</t>
  </si>
  <si>
    <t>Traktoriukas vandenvietės teritorijos priežiūrai</t>
  </si>
  <si>
    <t>Kompiuter.technikos ir progr.įrangos (bilingo) įsigijimas</t>
  </si>
  <si>
    <t>Sąskaitų vokavimo įranga</t>
  </si>
  <si>
    <t>Mobilieji telefonai</t>
  </si>
  <si>
    <t>Maišyklė</t>
  </si>
  <si>
    <t>Orapūtė</t>
  </si>
  <si>
    <t>Koreliatorius</t>
  </si>
  <si>
    <t>Svarstyklės išvežamam dumblui sverti</t>
  </si>
  <si>
    <t>Triukšmo registratoriai (24 vnt.)</t>
  </si>
  <si>
    <t>Slėgio duomenų registratorius</t>
  </si>
  <si>
    <t>Trasų paieškos sistema</t>
  </si>
  <si>
    <t>Stumiama TV diagnostikos sistema</t>
  </si>
  <si>
    <t>Vandenviečių ir siurblinių dispečerizav. ir automatizav.</t>
  </si>
  <si>
    <t>Pradūra po geležinkeliu Sen.Trakuose</t>
  </si>
  <si>
    <t>Vandentiekio tinklų sužiedinimas</t>
  </si>
  <si>
    <t>Stoginės automobilių parkavimui įrengimas</t>
  </si>
  <si>
    <t>Stoginės dumblo saugojimui įrengimas</t>
  </si>
  <si>
    <t xml:space="preserve">Vandent. ir nuot. tinklų įrengimas ir rekonstr. </t>
  </si>
  <si>
    <t>Hidrantai Lentvario m. (9 vnt)</t>
  </si>
  <si>
    <t>Vandenviečių aptvėrimas (Varnikų, Alešiškių, Tiltų, Karaliūnų)</t>
  </si>
  <si>
    <t>Atliekų kaupimo aikštelės įrengimas Lentvaryje</t>
  </si>
  <si>
    <t>Kelio į Aukštadv NVĮ įrengimas</t>
  </si>
  <si>
    <t>Vandens ir nuotekų siurbliai</t>
  </si>
  <si>
    <t>Apskaitos prietaisų įsigijimas</t>
  </si>
  <si>
    <t>Baldai (Rūdiškių nuotekų valyklai)</t>
  </si>
  <si>
    <t>Autoūkio atnaujinimas (ekskavat, spectransp Rūdiškių sk.)</t>
  </si>
  <si>
    <t>Atvadų įrengimas (121 atvadas, 605 metrai)</t>
  </si>
  <si>
    <t>Įrankiai, įrengimai (vibropl., hidrostotelė, kt.)</t>
  </si>
  <si>
    <t>Eksploatacinio gręžinio įrengimas Varnikų k.</t>
  </si>
  <si>
    <t>Vandens gręžinių įrengimas Varnikuose</t>
  </si>
  <si>
    <t>Gręžinių prijungimo tinklai</t>
  </si>
  <si>
    <t>Gręžinių tamponavimas</t>
  </si>
  <si>
    <t>Varnikų vandenvietės filtrų rekonstrukcija</t>
  </si>
  <si>
    <t>Sistemos "Mokesta" programinė įranga</t>
  </si>
  <si>
    <t>Su projektų vykdymu susijusios išlaidos</t>
  </si>
  <si>
    <t>Pagal VVG vykdomą projektą</t>
  </si>
  <si>
    <t>Vandens gerinimo įrenginių rekonstrukcija</t>
  </si>
  <si>
    <t>2018 m.</t>
  </si>
  <si>
    <t>2018 bazinių m. planas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</si>
</sst>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>
    <font>
      <sz val="11"/>
      <name val="Calibri"/>
      <family val="2"/>
      <scheme val="minor"/>
    </font>
    <font>
      <sz val="11"/>
      <color theme="1"/>
      <name val="Calibri"/>
      <charset val="186"/>
      <scheme val="minor"/>
    </font>
    <font>
      <b/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11"/>
      <name val="Calibri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sz val="8"/>
      <name val="Arial"/>
    </font>
    <font>
      <sz val="10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  <font>
      <i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210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>
      <alignment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4" fillId="2" borderId="7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wrapText="1"/>
    </xf>
    <xf numFmtId="1" fontId="54" fillId="0" borderId="63" xfId="0" applyNumberFormat="1" applyFont="1" applyBorder="1" applyAlignment="1" applyProtection="1">
      <alignment horizontal="center" wrapText="1"/>
      <protection locked="0"/>
    </xf>
    <xf numFmtId="1" fontId="54" fillId="0" borderId="10" xfId="0" applyNumberFormat="1" applyFont="1" applyBorder="1" applyAlignment="1" applyProtection="1">
      <alignment horizontal="center" wrapText="1"/>
      <protection locked="0"/>
    </xf>
    <xf numFmtId="1" fontId="54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4" fillId="2" borderId="98" xfId="0" applyFont="1" applyFill="1" applyBorder="1" applyAlignment="1">
      <alignment wrapText="1"/>
    </xf>
    <xf numFmtId="1" fontId="54" fillId="0" borderId="72" xfId="0" applyNumberFormat="1" applyFont="1" applyBorder="1" applyAlignment="1" applyProtection="1">
      <alignment horizontal="center" wrapText="1"/>
      <protection locked="0"/>
    </xf>
    <xf numFmtId="1" fontId="54" fillId="0" borderId="12" xfId="0" applyNumberFormat="1" applyFont="1" applyBorder="1" applyAlignment="1" applyProtection="1">
      <alignment horizontal="center" wrapText="1"/>
      <protection locked="0"/>
    </xf>
    <xf numFmtId="1" fontId="54" fillId="0" borderId="13" xfId="0" applyNumberFormat="1" applyFont="1" applyBorder="1" applyAlignment="1" applyProtection="1">
      <alignment horizontal="center" wrapText="1"/>
      <protection locked="0"/>
    </xf>
    <xf numFmtId="0" fontId="54" fillId="2" borderId="105" xfId="0" applyFont="1" applyFill="1" applyBorder="1" applyAlignment="1">
      <alignment wrapText="1"/>
    </xf>
    <xf numFmtId="1" fontId="54" fillId="0" borderId="100" xfId="0" applyNumberFormat="1" applyFont="1" applyBorder="1" applyAlignment="1" applyProtection="1">
      <alignment horizontal="center" wrapText="1"/>
      <protection locked="0"/>
    </xf>
    <xf numFmtId="1" fontId="54" fillId="0" borderId="44" xfId="0" applyNumberFormat="1" applyFont="1" applyBorder="1" applyAlignment="1" applyProtection="1">
      <alignment horizontal="center" wrapText="1"/>
      <protection locked="0"/>
    </xf>
    <xf numFmtId="1" fontId="54" fillId="0" borderId="37" xfId="0" applyNumberFormat="1" applyFont="1" applyBorder="1" applyAlignment="1" applyProtection="1">
      <alignment horizontal="center" wrapText="1"/>
      <protection locked="0"/>
    </xf>
    <xf numFmtId="1" fontId="54" fillId="0" borderId="14" xfId="0" applyNumberFormat="1" applyFont="1" applyBorder="1" applyAlignment="1" applyProtection="1">
      <alignment horizontal="center" wrapText="1"/>
      <protection locked="0"/>
    </xf>
    <xf numFmtId="1" fontId="54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5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5" fillId="2" borderId="95" xfId="0" applyFont="1" applyFill="1" applyBorder="1" applyAlignment="1">
      <alignment horizontal="right" wrapText="1"/>
    </xf>
    <xf numFmtId="1" fontId="54" fillId="2" borderId="90" xfId="0" applyNumberFormat="1" applyFont="1" applyFill="1" applyBorder="1" applyAlignment="1">
      <alignment wrapText="1"/>
    </xf>
    <xf numFmtId="1" fontId="54" fillId="2" borderId="89" xfId="0" applyNumberFormat="1" applyFont="1" applyFill="1" applyBorder="1" applyAlignment="1">
      <alignment wrapText="1"/>
    </xf>
    <xf numFmtId="1" fontId="54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0" fontId="9" fillId="0" borderId="98" xfId="0" applyFont="1" applyFill="1" applyBorder="1" applyAlignment="1" applyProtection="1">
      <alignment horizontal="left" vertical="center" wrapText="1"/>
      <protection locked="0"/>
    </xf>
    <xf numFmtId="0" fontId="9" fillId="0" borderId="105" xfId="0" applyFont="1" applyFill="1" applyBorder="1" applyAlignment="1" applyProtection="1">
      <alignment vertical="center"/>
      <protection locked="0"/>
    </xf>
    <xf numFmtId="0" fontId="9" fillId="0" borderId="98" xfId="0" applyFont="1" applyFill="1" applyBorder="1" applyAlignment="1" applyProtection="1">
      <alignment horizontal="left" vertical="center"/>
      <protection locked="0"/>
    </xf>
    <xf numFmtId="0" fontId="9" fillId="0" borderId="98" xfId="0" applyFont="1" applyFill="1" applyBorder="1" applyAlignment="1" applyProtection="1">
      <alignment vertical="center"/>
      <protection locked="0"/>
    </xf>
    <xf numFmtId="0" fontId="9" fillId="0" borderId="95" xfId="0" applyFont="1" applyFill="1" applyBorder="1" applyAlignment="1" applyProtection="1">
      <alignment vertical="center"/>
      <protection locked="0"/>
    </xf>
    <xf numFmtId="0" fontId="9" fillId="0" borderId="98" xfId="0" applyFont="1" applyFill="1" applyBorder="1" applyAlignment="1" applyProtection="1">
      <alignment vertical="center" wrapText="1"/>
      <protection locked="0"/>
    </xf>
    <xf numFmtId="0" fontId="9" fillId="4" borderId="98" xfId="0" applyFont="1" applyFill="1" applyBorder="1" applyAlignment="1" applyProtection="1">
      <alignment vertical="center"/>
      <protection locked="0"/>
    </xf>
    <xf numFmtId="0" fontId="9" fillId="0" borderId="105" xfId="0" applyFont="1" applyFill="1" applyBorder="1" applyAlignment="1" applyProtection="1">
      <alignment vertical="center" wrapText="1"/>
      <protection locked="0"/>
    </xf>
    <xf numFmtId="0" fontId="9" fillId="0" borderId="104" xfId="0" applyFont="1" applyFill="1" applyBorder="1" applyAlignment="1" applyProtection="1">
      <alignment vertical="center"/>
      <protection locked="0"/>
    </xf>
    <xf numFmtId="0" fontId="9" fillId="0" borderId="93" xfId="0" applyFont="1" applyFill="1" applyBorder="1" applyAlignment="1" applyProtection="1">
      <alignment vertical="center"/>
      <protection locked="0" hidden="1"/>
    </xf>
    <xf numFmtId="0" fontId="9" fillId="0" borderId="97" xfId="0" applyFont="1" applyFill="1" applyBorder="1" applyAlignment="1" applyProtection="1">
      <alignment vertical="center"/>
      <protection locked="0"/>
    </xf>
    <xf numFmtId="0" fontId="9" fillId="0" borderId="97" xfId="0" applyFont="1" applyFill="1" applyBorder="1" applyAlignment="1" applyProtection="1">
      <alignment vertical="center" wrapText="1"/>
      <protection locked="0"/>
    </xf>
    <xf numFmtId="0" fontId="9" fillId="0" borderId="93" xfId="0" applyFont="1" applyFill="1" applyBorder="1" applyAlignment="1" applyProtection="1">
      <alignment vertical="center"/>
      <protection locked="0"/>
    </xf>
    <xf numFmtId="0" fontId="9" fillId="0" borderId="98" xfId="0" applyFont="1" applyFill="1" applyBorder="1" applyAlignment="1" applyProtection="1">
      <alignment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8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54" fillId="2" borderId="5" xfId="0" applyFont="1" applyFill="1" applyBorder="1" applyAlignment="1">
      <alignment horizontal="center" vertical="center" wrapText="1"/>
    </xf>
    <xf numFmtId="0" fontId="54" fillId="2" borderId="52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right" wrapText="1"/>
    </xf>
  </cellXfs>
  <cellStyles count="3">
    <cellStyle name="Comma" xfId="1" builtinId="3"/>
    <cellStyle name="Normal" xfId="0" builtinId="0"/>
    <cellStyle name="Normal 2" xfId="2"/>
  </cellStyles>
  <dxfs count="3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opLeftCell="A4" workbookViewId="0">
      <selection activeCell="D17" sqref="D17"/>
    </sheetView>
  </sheetViews>
  <sheetFormatPr defaultRowHeight="1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>
      <c r="A1" s="1010" t="s">
        <v>0</v>
      </c>
      <c r="B1" s="1011"/>
      <c r="C1" s="1012"/>
    </row>
    <row r="2" spans="1:5" s="1" customFormat="1">
      <c r="A2" s="1010" t="s">
        <v>1</v>
      </c>
      <c r="B2" s="1011"/>
      <c r="C2" s="1012"/>
    </row>
    <row r="3" spans="1:5" s="1" customFormat="1">
      <c r="A3" s="1013"/>
      <c r="B3" s="1014"/>
      <c r="C3" s="1015"/>
    </row>
    <row r="4" spans="1:5" s="1" customFormat="1">
      <c r="A4" s="3"/>
      <c r="B4" s="3"/>
      <c r="C4" s="3"/>
    </row>
    <row r="5" spans="1:5" s="1" customFormat="1">
      <c r="A5" s="1016" t="s">
        <v>2</v>
      </c>
      <c r="B5" s="1017"/>
      <c r="C5" s="1018"/>
    </row>
    <row r="6" spans="1:5" s="1" customFormat="1">
      <c r="A6" s="3"/>
      <c r="B6" s="3"/>
      <c r="C6" s="3"/>
    </row>
    <row r="7" spans="1:5" s="1" customFormat="1">
      <c r="A7" s="4"/>
      <c r="B7" s="4"/>
      <c r="C7" s="4"/>
    </row>
    <row r="8" spans="1:5" s="1" customFormat="1" ht="20.25" customHeight="1" thickBot="1">
      <c r="A8" s="1009" t="s">
        <v>3</v>
      </c>
      <c r="B8" s="1009"/>
      <c r="C8" s="1009"/>
      <c r="D8" s="5"/>
      <c r="E8" s="5"/>
    </row>
    <row r="9" spans="1:5" s="1" customFormat="1" ht="15.75" thickBot="1">
      <c r="A9" s="6" t="s">
        <v>4</v>
      </c>
      <c r="B9" s="7" t="s">
        <v>5</v>
      </c>
      <c r="C9" s="8" t="s">
        <v>1674</v>
      </c>
      <c r="E9" s="9"/>
    </row>
    <row r="10" spans="1:5" s="1" customFormat="1">
      <c r="A10" s="10">
        <v>1</v>
      </c>
      <c r="B10" s="10">
        <v>2</v>
      </c>
      <c r="C10" s="11">
        <v>3</v>
      </c>
      <c r="E10" s="9"/>
    </row>
    <row r="11" spans="1:5" s="1" customFormat="1">
      <c r="A11" s="12" t="s">
        <v>6</v>
      </c>
      <c r="B11" s="13" t="s">
        <v>7</v>
      </c>
      <c r="C11" s="14">
        <f>SUM(C12,C19,C32,C42)</f>
        <v>24986.639999999999</v>
      </c>
      <c r="E11" s="9"/>
    </row>
    <row r="12" spans="1:5" s="1" customFormat="1">
      <c r="A12" s="15" t="s">
        <v>8</v>
      </c>
      <c r="B12" s="16" t="s">
        <v>9</v>
      </c>
      <c r="C12" s="17">
        <f>SUM(C13:C18)</f>
        <v>25.13</v>
      </c>
      <c r="E12" s="9"/>
    </row>
    <row r="13" spans="1:5" s="1" customFormat="1">
      <c r="A13" s="18" t="s">
        <v>10</v>
      </c>
      <c r="B13" s="19" t="s">
        <v>11</v>
      </c>
      <c r="C13" s="20">
        <v>0</v>
      </c>
      <c r="E13" s="9"/>
    </row>
    <row r="14" spans="1:5" s="1" customFormat="1">
      <c r="A14" s="18" t="s">
        <v>12</v>
      </c>
      <c r="B14" s="19" t="s">
        <v>13</v>
      </c>
      <c r="C14" s="20">
        <v>0</v>
      </c>
      <c r="E14" s="9"/>
    </row>
    <row r="15" spans="1:5" s="1" customFormat="1">
      <c r="A15" s="18" t="s">
        <v>14</v>
      </c>
      <c r="B15" s="19" t="s">
        <v>15</v>
      </c>
      <c r="C15" s="20">
        <v>25.13</v>
      </c>
    </row>
    <row r="16" spans="1:5" s="1" customFormat="1">
      <c r="A16" s="18" t="s">
        <v>16</v>
      </c>
      <c r="B16" s="19" t="s">
        <v>17</v>
      </c>
      <c r="C16" s="20">
        <v>0</v>
      </c>
    </row>
    <row r="17" spans="1:3" s="1" customFormat="1">
      <c r="A17" s="18" t="s">
        <v>18</v>
      </c>
      <c r="B17" s="19" t="s">
        <v>19</v>
      </c>
      <c r="C17" s="20">
        <v>0</v>
      </c>
    </row>
    <row r="18" spans="1:3" s="1" customFormat="1">
      <c r="A18" s="18" t="s">
        <v>20</v>
      </c>
      <c r="B18" s="19" t="s">
        <v>21</v>
      </c>
      <c r="C18" s="20">
        <v>0</v>
      </c>
    </row>
    <row r="19" spans="1:3" s="1" customFormat="1">
      <c r="A19" s="15" t="s">
        <v>22</v>
      </c>
      <c r="B19" s="16" t="s">
        <v>23</v>
      </c>
      <c r="C19" s="21">
        <v>24961.51</v>
      </c>
    </row>
    <row r="20" spans="1:3" s="1" customFormat="1">
      <c r="A20" s="22" t="s">
        <v>24</v>
      </c>
      <c r="B20" s="23" t="s">
        <v>25</v>
      </c>
      <c r="C20" s="24">
        <f>SUM(C21,C22,C23,C24,C25,C26,C27,C28,C30, C31)</f>
        <v>24961.5</v>
      </c>
    </row>
    <row r="21" spans="1:3" s="1" customFormat="1">
      <c r="A21" s="18" t="s">
        <v>26</v>
      </c>
      <c r="B21" s="19" t="s">
        <v>27</v>
      </c>
      <c r="C21" s="20">
        <v>0</v>
      </c>
    </row>
    <row r="22" spans="1:3" s="1" customFormat="1">
      <c r="A22" s="18" t="s">
        <v>28</v>
      </c>
      <c r="B22" s="19" t="s">
        <v>29</v>
      </c>
      <c r="C22" s="20">
        <v>3335.49</v>
      </c>
    </row>
    <row r="23" spans="1:3" s="1" customFormat="1">
      <c r="A23" s="18" t="s">
        <v>30</v>
      </c>
      <c r="B23" s="19" t="s">
        <v>31</v>
      </c>
      <c r="C23" s="20">
        <v>1733.83</v>
      </c>
    </row>
    <row r="24" spans="1:3" s="1" customFormat="1">
      <c r="A24" s="18" t="s">
        <v>32</v>
      </c>
      <c r="B24" s="19" t="s">
        <v>33</v>
      </c>
      <c r="C24" s="20">
        <v>7938.31</v>
      </c>
    </row>
    <row r="25" spans="1:3" s="1" customFormat="1">
      <c r="A25" s="18" t="s">
        <v>34</v>
      </c>
      <c r="B25" s="19" t="s">
        <v>35</v>
      </c>
      <c r="C25" s="20">
        <v>9740.2099999999991</v>
      </c>
    </row>
    <row r="26" spans="1:3" s="1" customFormat="1">
      <c r="A26" s="18" t="s">
        <v>36</v>
      </c>
      <c r="B26" s="19" t="s">
        <v>37</v>
      </c>
      <c r="C26" s="20">
        <v>652.55999999999995</v>
      </c>
    </row>
    <row r="27" spans="1:3" s="1" customFormat="1">
      <c r="A27" s="18" t="s">
        <v>38</v>
      </c>
      <c r="B27" s="19" t="s">
        <v>39</v>
      </c>
      <c r="C27" s="20">
        <v>177.38</v>
      </c>
    </row>
    <row r="28" spans="1:3" s="1" customFormat="1">
      <c r="A28" s="18" t="s">
        <v>40</v>
      </c>
      <c r="B28" s="19" t="s">
        <v>41</v>
      </c>
      <c r="C28" s="20">
        <v>5.0999999999999996</v>
      </c>
    </row>
    <row r="29" spans="1:3" s="1" customFormat="1">
      <c r="A29" s="18" t="s">
        <v>42</v>
      </c>
      <c r="B29" s="25" t="s">
        <v>43</v>
      </c>
      <c r="C29" s="26">
        <v>0</v>
      </c>
    </row>
    <row r="30" spans="1:3" s="1" customFormat="1">
      <c r="A30" s="18" t="s">
        <v>44</v>
      </c>
      <c r="B30" s="19" t="s">
        <v>45</v>
      </c>
      <c r="C30" s="20">
        <v>0</v>
      </c>
    </row>
    <row r="31" spans="1:3" s="1" customFormat="1">
      <c r="A31" s="18" t="s">
        <v>46</v>
      </c>
      <c r="B31" s="19" t="s">
        <v>47</v>
      </c>
      <c r="C31" s="20">
        <v>1378.62</v>
      </c>
    </row>
    <row r="32" spans="1:3" s="1" customFormat="1">
      <c r="A32" s="22" t="s">
        <v>48</v>
      </c>
      <c r="B32" s="16" t="s">
        <v>49</v>
      </c>
      <c r="C32" s="17">
        <f>SUM(C33:C41)</f>
        <v>0</v>
      </c>
    </row>
    <row r="33" spans="1:3" s="1" customFormat="1">
      <c r="A33" s="18" t="s">
        <v>50</v>
      </c>
      <c r="B33" s="19" t="s">
        <v>51</v>
      </c>
      <c r="C33" s="20">
        <v>0</v>
      </c>
    </row>
    <row r="34" spans="1:3" s="1" customFormat="1">
      <c r="A34" s="18" t="s">
        <v>52</v>
      </c>
      <c r="B34" s="19" t="s">
        <v>53</v>
      </c>
      <c r="C34" s="20">
        <v>0</v>
      </c>
    </row>
    <row r="35" spans="1:3" s="1" customFormat="1">
      <c r="A35" s="18" t="s">
        <v>54</v>
      </c>
      <c r="B35" s="19" t="s">
        <v>55</v>
      </c>
      <c r="C35" s="20">
        <v>0</v>
      </c>
    </row>
    <row r="36" spans="1:3" s="1" customFormat="1">
      <c r="A36" s="18" t="s">
        <v>56</v>
      </c>
      <c r="B36" s="19" t="s">
        <v>57</v>
      </c>
      <c r="C36" s="20">
        <v>0</v>
      </c>
    </row>
    <row r="37" spans="1:3" s="1" customFormat="1">
      <c r="A37" s="18" t="s">
        <v>58</v>
      </c>
      <c r="B37" s="19" t="s">
        <v>59</v>
      </c>
      <c r="C37" s="20">
        <v>0</v>
      </c>
    </row>
    <row r="38" spans="1:3" s="1" customFormat="1">
      <c r="A38" s="18" t="s">
        <v>60</v>
      </c>
      <c r="B38" s="19" t="s">
        <v>61</v>
      </c>
      <c r="C38" s="20">
        <v>0</v>
      </c>
    </row>
    <row r="39" spans="1:3" s="1" customFormat="1">
      <c r="A39" s="18" t="s">
        <v>62</v>
      </c>
      <c r="B39" s="19" t="s">
        <v>63</v>
      </c>
      <c r="C39" s="20">
        <v>0</v>
      </c>
    </row>
    <row r="40" spans="1:3" s="1" customFormat="1">
      <c r="A40" s="18" t="s">
        <v>64</v>
      </c>
      <c r="B40" s="19" t="s">
        <v>65</v>
      </c>
      <c r="C40" s="20">
        <v>0</v>
      </c>
    </row>
    <row r="41" spans="1:3" s="1" customFormat="1">
      <c r="A41" s="18" t="s">
        <v>66</v>
      </c>
      <c r="B41" s="19" t="s">
        <v>67</v>
      </c>
      <c r="C41" s="20">
        <v>0</v>
      </c>
    </row>
    <row r="42" spans="1:3" s="1" customFormat="1">
      <c r="A42" s="22" t="s">
        <v>68</v>
      </c>
      <c r="B42" s="27" t="s">
        <v>69</v>
      </c>
      <c r="C42" s="28">
        <f>SUM(C43:C45)</f>
        <v>0</v>
      </c>
    </row>
    <row r="43" spans="1:3" s="1" customFormat="1">
      <c r="A43" s="18" t="s">
        <v>70</v>
      </c>
      <c r="B43" s="19" t="s">
        <v>71</v>
      </c>
      <c r="C43" s="20">
        <v>0</v>
      </c>
    </row>
    <row r="44" spans="1:3" s="1" customFormat="1">
      <c r="A44" s="18" t="s">
        <v>72</v>
      </c>
      <c r="B44" s="19" t="s">
        <v>73</v>
      </c>
      <c r="C44" s="20">
        <v>0</v>
      </c>
    </row>
    <row r="45" spans="1:3" s="1" customFormat="1">
      <c r="A45" s="18" t="s">
        <v>74</v>
      </c>
      <c r="B45" s="19" t="s">
        <v>75</v>
      </c>
      <c r="C45" s="20">
        <v>0</v>
      </c>
    </row>
    <row r="46" spans="1:3" s="1" customFormat="1">
      <c r="A46" s="22" t="s">
        <v>76</v>
      </c>
      <c r="B46" s="29" t="s">
        <v>77</v>
      </c>
      <c r="C46" s="30">
        <f>SUM(C47,C55,C60,C63)</f>
        <v>373.71000000000004</v>
      </c>
    </row>
    <row r="47" spans="1:3" s="1" customFormat="1">
      <c r="A47" s="15" t="s">
        <v>8</v>
      </c>
      <c r="B47" s="16" t="s">
        <v>78</v>
      </c>
      <c r="C47" s="17">
        <f>C48+C49+C50+C51+C52+C53+C54</f>
        <v>26.91</v>
      </c>
    </row>
    <row r="48" spans="1:3" s="1" customFormat="1">
      <c r="A48" s="18" t="s">
        <v>10</v>
      </c>
      <c r="B48" s="19" t="s">
        <v>79</v>
      </c>
      <c r="C48" s="31">
        <v>23.89</v>
      </c>
    </row>
    <row r="49" spans="1:3" s="1" customFormat="1">
      <c r="A49" s="18" t="s">
        <v>12</v>
      </c>
      <c r="B49" s="19" t="s">
        <v>80</v>
      </c>
      <c r="C49" s="31">
        <v>0</v>
      </c>
    </row>
    <row r="50" spans="1:3" s="1" customFormat="1">
      <c r="A50" s="18" t="s">
        <v>14</v>
      </c>
      <c r="B50" s="19" t="s">
        <v>81</v>
      </c>
      <c r="C50" s="31">
        <v>0</v>
      </c>
    </row>
    <row r="51" spans="1:3" s="1" customFormat="1">
      <c r="A51" s="18" t="s">
        <v>82</v>
      </c>
      <c r="B51" s="19" t="s">
        <v>83</v>
      </c>
      <c r="C51" s="31">
        <v>0</v>
      </c>
    </row>
    <row r="52" spans="1:3" s="1" customFormat="1">
      <c r="A52" s="18" t="s">
        <v>84</v>
      </c>
      <c r="B52" s="19" t="s">
        <v>73</v>
      </c>
      <c r="C52" s="31">
        <v>0</v>
      </c>
    </row>
    <row r="53" spans="1:3" s="1" customFormat="1">
      <c r="A53" s="18" t="s">
        <v>85</v>
      </c>
      <c r="B53" s="19" t="s">
        <v>86</v>
      </c>
      <c r="C53" s="31">
        <v>0</v>
      </c>
    </row>
    <row r="54" spans="1:3" s="1" customFormat="1">
      <c r="A54" s="18" t="s">
        <v>87</v>
      </c>
      <c r="B54" s="19" t="s">
        <v>21</v>
      </c>
      <c r="C54" s="20">
        <v>3.02</v>
      </c>
    </row>
    <row r="55" spans="1:3" s="1" customFormat="1">
      <c r="A55" s="15" t="s">
        <v>22</v>
      </c>
      <c r="B55" s="16" t="s">
        <v>88</v>
      </c>
      <c r="C55" s="17">
        <f>SUM(C56:C59)</f>
        <v>323.35000000000002</v>
      </c>
    </row>
    <row r="56" spans="1:3" s="1" customFormat="1">
      <c r="A56" s="18" t="s">
        <v>24</v>
      </c>
      <c r="B56" s="19" t="s">
        <v>89</v>
      </c>
      <c r="C56" s="20">
        <v>323.31</v>
      </c>
    </row>
    <row r="57" spans="1:3" s="1" customFormat="1">
      <c r="A57" s="18" t="s">
        <v>90</v>
      </c>
      <c r="B57" s="19" t="s">
        <v>91</v>
      </c>
      <c r="C57" s="20">
        <v>0</v>
      </c>
    </row>
    <row r="58" spans="1:3" s="1" customFormat="1">
      <c r="A58" s="18" t="s">
        <v>92</v>
      </c>
      <c r="B58" s="19" t="s">
        <v>93</v>
      </c>
      <c r="C58" s="20">
        <v>0</v>
      </c>
    </row>
    <row r="59" spans="1:3" s="1" customFormat="1">
      <c r="A59" s="18" t="s">
        <v>94</v>
      </c>
      <c r="B59" s="19" t="s">
        <v>95</v>
      </c>
      <c r="C59" s="20">
        <v>0.04</v>
      </c>
    </row>
    <row r="60" spans="1:3" s="1" customFormat="1">
      <c r="A60" s="15" t="s">
        <v>48</v>
      </c>
      <c r="B60" s="16" t="s">
        <v>96</v>
      </c>
      <c r="C60" s="17">
        <f>C61+C62</f>
        <v>0</v>
      </c>
    </row>
    <row r="61" spans="1:3" s="1" customFormat="1">
      <c r="A61" s="15" t="s">
        <v>50</v>
      </c>
      <c r="B61" s="32" t="s">
        <v>51</v>
      </c>
      <c r="C61" s="21">
        <v>0</v>
      </c>
    </row>
    <row r="62" spans="1:3" s="1" customFormat="1">
      <c r="A62" s="15" t="s">
        <v>52</v>
      </c>
      <c r="B62" s="32" t="s">
        <v>97</v>
      </c>
      <c r="C62" s="21">
        <v>0</v>
      </c>
    </row>
    <row r="63" spans="1:3" s="1" customFormat="1">
      <c r="A63" s="15" t="s">
        <v>68</v>
      </c>
      <c r="B63" s="33" t="s">
        <v>98</v>
      </c>
      <c r="C63" s="21">
        <v>23.45</v>
      </c>
    </row>
    <row r="64" spans="1:3" s="1" customFormat="1" ht="15.75" thickBot="1">
      <c r="A64" s="15" t="s">
        <v>99</v>
      </c>
      <c r="B64" s="34" t="s">
        <v>100</v>
      </c>
      <c r="C64" s="35">
        <v>3.81</v>
      </c>
    </row>
    <row r="65" spans="1:3" s="1" customFormat="1" ht="16.5" thickTop="1" thickBot="1">
      <c r="A65" s="15"/>
      <c r="B65" s="36" t="s">
        <v>101</v>
      </c>
      <c r="C65" s="37">
        <f>SUM(C11,C46,C64)</f>
        <v>25364.16</v>
      </c>
    </row>
    <row r="66" spans="1:3" s="1" customFormat="1" ht="15.75" thickTop="1">
      <c r="A66" s="12" t="s">
        <v>102</v>
      </c>
      <c r="B66" s="13" t="s">
        <v>103</v>
      </c>
      <c r="C66" s="38">
        <f>SUM(C67,C71,C72,C73,C77)</f>
        <v>3860.12</v>
      </c>
    </row>
    <row r="67" spans="1:3" s="1" customFormat="1">
      <c r="A67" s="15" t="s">
        <v>8</v>
      </c>
      <c r="B67" s="16" t="s">
        <v>104</v>
      </c>
      <c r="C67" s="17">
        <f>C68+C69+C70</f>
        <v>4001.69</v>
      </c>
    </row>
    <row r="68" spans="1:3" s="1" customFormat="1">
      <c r="A68" s="39" t="s">
        <v>10</v>
      </c>
      <c r="B68" s="40" t="s">
        <v>105</v>
      </c>
      <c r="C68" s="21">
        <v>4001.69</v>
      </c>
    </row>
    <row r="69" spans="1:3" s="1" customFormat="1">
      <c r="A69" s="39" t="s">
        <v>12</v>
      </c>
      <c r="B69" s="40" t="s">
        <v>106</v>
      </c>
      <c r="C69" s="21">
        <v>0</v>
      </c>
    </row>
    <row r="70" spans="1:3" s="1" customFormat="1">
      <c r="A70" s="39" t="s">
        <v>14</v>
      </c>
      <c r="B70" s="40" t="s">
        <v>107</v>
      </c>
      <c r="C70" s="21">
        <v>0</v>
      </c>
    </row>
    <row r="71" spans="1:3" s="1" customFormat="1">
      <c r="A71" s="15" t="s">
        <v>22</v>
      </c>
      <c r="B71" s="16" t="s">
        <v>108</v>
      </c>
      <c r="C71" s="21">
        <v>0</v>
      </c>
    </row>
    <row r="72" spans="1:3" s="1" customFormat="1">
      <c r="A72" s="15" t="s">
        <v>48</v>
      </c>
      <c r="B72" s="16" t="s">
        <v>109</v>
      </c>
      <c r="C72" s="21">
        <v>0</v>
      </c>
    </row>
    <row r="73" spans="1:3" s="1" customFormat="1">
      <c r="A73" s="15" t="s">
        <v>68</v>
      </c>
      <c r="B73" s="16" t="s">
        <v>110</v>
      </c>
      <c r="C73" s="17">
        <f>SUM(C74,C75,C76)</f>
        <v>0</v>
      </c>
    </row>
    <row r="74" spans="1:3" s="1" customFormat="1">
      <c r="A74" s="18" t="s">
        <v>70</v>
      </c>
      <c r="B74" s="19" t="s">
        <v>111</v>
      </c>
      <c r="C74" s="20">
        <v>0</v>
      </c>
    </row>
    <row r="75" spans="1:3" s="1" customFormat="1">
      <c r="A75" s="18" t="s">
        <v>72</v>
      </c>
      <c r="B75" s="19" t="s">
        <v>112</v>
      </c>
      <c r="C75" s="20">
        <v>0</v>
      </c>
    </row>
    <row r="76" spans="1:3" s="1" customFormat="1">
      <c r="A76" s="18" t="s">
        <v>74</v>
      </c>
      <c r="B76" s="19" t="s">
        <v>113</v>
      </c>
      <c r="C76" s="20">
        <v>0</v>
      </c>
    </row>
    <row r="77" spans="1:3" s="1" customFormat="1">
      <c r="A77" s="15" t="s">
        <v>114</v>
      </c>
      <c r="B77" s="16" t="s">
        <v>115</v>
      </c>
      <c r="C77" s="17">
        <f>C78+C79</f>
        <v>-141.57</v>
      </c>
    </row>
    <row r="78" spans="1:3" s="1" customFormat="1">
      <c r="A78" s="18" t="s">
        <v>116</v>
      </c>
      <c r="B78" s="19" t="s">
        <v>117</v>
      </c>
      <c r="C78" s="20">
        <v>-115.03</v>
      </c>
    </row>
    <row r="79" spans="1:3" s="1" customFormat="1">
      <c r="A79" s="18" t="s">
        <v>118</v>
      </c>
      <c r="B79" s="19" t="s">
        <v>119</v>
      </c>
      <c r="C79" s="20">
        <v>-26.54</v>
      </c>
    </row>
    <row r="80" spans="1:3" s="1" customFormat="1">
      <c r="A80" s="15" t="s">
        <v>120</v>
      </c>
      <c r="B80" s="29" t="s">
        <v>121</v>
      </c>
      <c r="C80" s="30">
        <f>SUM(C81,C82)</f>
        <v>20336.36</v>
      </c>
    </row>
    <row r="81" spans="1:3" s="1" customFormat="1">
      <c r="A81" s="15" t="s">
        <v>8</v>
      </c>
      <c r="B81" s="16" t="s">
        <v>122</v>
      </c>
      <c r="C81" s="21">
        <v>20031.59</v>
      </c>
    </row>
    <row r="82" spans="1:3" s="1" customFormat="1">
      <c r="A82" s="15" t="s">
        <v>22</v>
      </c>
      <c r="B82" s="16" t="s">
        <v>123</v>
      </c>
      <c r="C82" s="21">
        <v>304.77</v>
      </c>
    </row>
    <row r="83" spans="1:3" s="1" customFormat="1">
      <c r="A83" s="41" t="s">
        <v>124</v>
      </c>
      <c r="B83" s="29" t="s">
        <v>125</v>
      </c>
      <c r="C83" s="30">
        <f>C84+C85+C86</f>
        <v>0</v>
      </c>
    </row>
    <row r="84" spans="1:3" s="1" customFormat="1">
      <c r="A84" s="15" t="s">
        <v>8</v>
      </c>
      <c r="B84" s="16" t="s">
        <v>126</v>
      </c>
      <c r="C84" s="21">
        <v>0</v>
      </c>
    </row>
    <row r="85" spans="1:3" s="1" customFormat="1">
      <c r="A85" s="15" t="s">
        <v>22</v>
      </c>
      <c r="B85" s="16" t="s">
        <v>127</v>
      </c>
      <c r="C85" s="21">
        <v>0</v>
      </c>
    </row>
    <row r="86" spans="1:3" s="1" customFormat="1">
      <c r="A86" s="15" t="s">
        <v>48</v>
      </c>
      <c r="B86" s="16" t="s">
        <v>128</v>
      </c>
      <c r="C86" s="21">
        <v>0</v>
      </c>
    </row>
    <row r="87" spans="1:3" s="1" customFormat="1">
      <c r="A87" s="15" t="s">
        <v>129</v>
      </c>
      <c r="B87" s="29" t="s">
        <v>130</v>
      </c>
      <c r="C87" s="30">
        <f>SUM(C88,C97)</f>
        <v>1167.67</v>
      </c>
    </row>
    <row r="88" spans="1:3" s="1" customFormat="1">
      <c r="A88" s="15" t="s">
        <v>8</v>
      </c>
      <c r="B88" s="16" t="s">
        <v>131</v>
      </c>
      <c r="C88" s="17">
        <f>SUM(C89,C90,C91,C92,C93,C94,C95,C96)</f>
        <v>91.83</v>
      </c>
    </row>
    <row r="89" spans="1:3" s="1" customFormat="1">
      <c r="A89" s="18" t="s">
        <v>10</v>
      </c>
      <c r="B89" s="19" t="s">
        <v>132</v>
      </c>
      <c r="C89" s="31">
        <v>31.02</v>
      </c>
    </row>
    <row r="90" spans="1:3" s="1" customFormat="1">
      <c r="A90" s="18" t="s">
        <v>12</v>
      </c>
      <c r="B90" s="19" t="s">
        <v>133</v>
      </c>
      <c r="C90" s="31">
        <v>60.81</v>
      </c>
    </row>
    <row r="91" spans="1:3" s="1" customFormat="1">
      <c r="A91" s="18" t="s">
        <v>14</v>
      </c>
      <c r="B91" s="19" t="s">
        <v>134</v>
      </c>
      <c r="C91" s="31">
        <v>0</v>
      </c>
    </row>
    <row r="92" spans="1:3" s="1" customFormat="1">
      <c r="A92" s="18" t="s">
        <v>82</v>
      </c>
      <c r="B92" s="19" t="s">
        <v>135</v>
      </c>
      <c r="C92" s="31">
        <v>0</v>
      </c>
    </row>
    <row r="93" spans="1:3" s="1" customFormat="1">
      <c r="A93" s="18" t="s">
        <v>84</v>
      </c>
      <c r="B93" s="19" t="s">
        <v>136</v>
      </c>
      <c r="C93" s="20">
        <v>0</v>
      </c>
    </row>
    <row r="94" spans="1:3" s="1" customFormat="1">
      <c r="A94" s="18" t="s">
        <v>85</v>
      </c>
      <c r="B94" s="19" t="s">
        <v>137</v>
      </c>
      <c r="C94" s="20">
        <v>0</v>
      </c>
    </row>
    <row r="95" spans="1:3" s="1" customFormat="1">
      <c r="A95" s="18" t="s">
        <v>87</v>
      </c>
      <c r="B95" s="19" t="s">
        <v>138</v>
      </c>
      <c r="C95" s="31">
        <v>0</v>
      </c>
    </row>
    <row r="96" spans="1:3" s="1" customFormat="1">
      <c r="A96" s="18" t="s">
        <v>139</v>
      </c>
      <c r="B96" s="19" t="s">
        <v>140</v>
      </c>
      <c r="C96" s="31">
        <v>0</v>
      </c>
    </row>
    <row r="97" spans="1:3" s="1" customFormat="1">
      <c r="A97" s="15" t="s">
        <v>22</v>
      </c>
      <c r="B97" s="16" t="s">
        <v>141</v>
      </c>
      <c r="C97" s="17">
        <f>SUM(C98:C101,C103:C108)</f>
        <v>1075.8400000000001</v>
      </c>
    </row>
    <row r="98" spans="1:3" s="1" customFormat="1">
      <c r="A98" s="18" t="s">
        <v>24</v>
      </c>
      <c r="B98" s="19" t="s">
        <v>132</v>
      </c>
      <c r="C98" s="20">
        <v>44.98</v>
      </c>
    </row>
    <row r="99" spans="1:3" s="1" customFormat="1">
      <c r="A99" s="18" t="s">
        <v>90</v>
      </c>
      <c r="B99" s="19" t="s">
        <v>133</v>
      </c>
      <c r="C99" s="31">
        <v>110.6</v>
      </c>
    </row>
    <row r="100" spans="1:3" s="1" customFormat="1">
      <c r="A100" s="18" t="s">
        <v>92</v>
      </c>
      <c r="B100" s="19" t="s">
        <v>134</v>
      </c>
      <c r="C100" s="31">
        <v>26.35</v>
      </c>
    </row>
    <row r="101" spans="1:3" s="1" customFormat="1">
      <c r="A101" s="18" t="s">
        <v>94</v>
      </c>
      <c r="B101" s="19" t="s">
        <v>135</v>
      </c>
      <c r="C101" s="31">
        <v>403.06</v>
      </c>
    </row>
    <row r="102" spans="1:3" s="1" customFormat="1">
      <c r="A102" s="42" t="s">
        <v>142</v>
      </c>
      <c r="B102" s="43" t="s">
        <v>143</v>
      </c>
      <c r="C102" s="20">
        <v>93.48</v>
      </c>
    </row>
    <row r="103" spans="1:3" s="1" customFormat="1">
      <c r="A103" s="18" t="s">
        <v>144</v>
      </c>
      <c r="B103" s="19" t="s">
        <v>136</v>
      </c>
      <c r="C103" s="26">
        <v>0</v>
      </c>
    </row>
    <row r="104" spans="1:3" s="1" customFormat="1">
      <c r="A104" s="18" t="s">
        <v>145</v>
      </c>
      <c r="B104" s="19" t="s">
        <v>137</v>
      </c>
      <c r="C104" s="20">
        <v>0</v>
      </c>
    </row>
    <row r="105" spans="1:3" s="1" customFormat="1">
      <c r="A105" s="18" t="s">
        <v>146</v>
      </c>
      <c r="B105" s="19" t="s">
        <v>138</v>
      </c>
      <c r="C105" s="20">
        <v>0</v>
      </c>
    </row>
    <row r="106" spans="1:3" s="1" customFormat="1">
      <c r="A106" s="18" t="s">
        <v>147</v>
      </c>
      <c r="B106" s="19" t="s">
        <v>148</v>
      </c>
      <c r="C106" s="31">
        <v>0</v>
      </c>
    </row>
    <row r="107" spans="1:3" s="1" customFormat="1">
      <c r="A107" s="18" t="s">
        <v>149</v>
      </c>
      <c r="B107" s="19" t="s">
        <v>150</v>
      </c>
      <c r="C107" s="31">
        <v>126.34</v>
      </c>
    </row>
    <row r="108" spans="1:3" s="1" customFormat="1">
      <c r="A108" s="18" t="s">
        <v>151</v>
      </c>
      <c r="B108" s="19" t="s">
        <v>152</v>
      </c>
      <c r="C108" s="31">
        <v>364.51</v>
      </c>
    </row>
    <row r="109" spans="1:3" s="1" customFormat="1" ht="15.75" thickBot="1">
      <c r="A109" s="44" t="s">
        <v>153</v>
      </c>
      <c r="B109" s="45" t="s">
        <v>154</v>
      </c>
      <c r="C109" s="31">
        <v>0</v>
      </c>
    </row>
    <row r="110" spans="1:3" s="1" customFormat="1" ht="16.5" thickTop="1" thickBot="1">
      <c r="A110" s="46"/>
      <c r="B110" s="47" t="s">
        <v>155</v>
      </c>
      <c r="C110" s="48">
        <f>SUM(C66,C80,C83,C87,C109)</f>
        <v>25364.15</v>
      </c>
    </row>
    <row r="111" spans="1:3" s="1" customFormat="1" ht="15.75" thickTop="1"/>
  </sheetData>
  <sheetProtection algorithmName="SHA-512" hashValue="naN/nhu09VIq5ii33c/Zdxo6IjqwS6SCMwycF8nzDf7a0qVMuwr8QoeAYqKZaYxibVqV+JN/Zd5XhTKFAQs/mQ==" saltValue="BTlWb8kdB6N83lwW19y2Bl3RdyAgITWXvB02dOE8nRUlW0O0Hh7G4gST7zTTNjjSFq7EwWflTWyxklpGS5jPnA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5"/>
  <sheetViews>
    <sheetView workbookViewId="0">
      <selection activeCell="D35" sqref="D35"/>
    </sheetView>
  </sheetViews>
  <sheetFormatPr defaultRowHeight="1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>
      <c r="A1" s="1010" t="s">
        <v>0</v>
      </c>
      <c r="B1" s="1011"/>
      <c r="C1" s="1011"/>
      <c r="D1" s="1012"/>
    </row>
    <row r="2" spans="1:7" s="1" customFormat="1">
      <c r="A2" s="1010" t="s">
        <v>1</v>
      </c>
      <c r="B2" s="1011"/>
      <c r="C2" s="1011"/>
      <c r="D2" s="1012"/>
    </row>
    <row r="3" spans="1:7" s="1" customFormat="1">
      <c r="A3" s="1013"/>
      <c r="B3" s="1014"/>
      <c r="C3" s="1014"/>
      <c r="D3" s="1015"/>
    </row>
    <row r="4" spans="1:7" s="1" customFormat="1">
      <c r="A4" s="3"/>
      <c r="B4" s="597"/>
      <c r="C4" s="3"/>
      <c r="D4" s="3"/>
    </row>
    <row r="5" spans="1:7" s="1" customFormat="1">
      <c r="A5" s="1016" t="s">
        <v>908</v>
      </c>
      <c r="B5" s="1017"/>
      <c r="C5" s="1017"/>
      <c r="D5" s="1018"/>
    </row>
    <row r="6" spans="1:7" s="1" customFormat="1">
      <c r="A6" s="3"/>
      <c r="B6" s="597"/>
      <c r="C6" s="3"/>
      <c r="D6" s="3"/>
    </row>
    <row r="8" spans="1:7" s="1" customFormat="1" ht="15.75" thickBot="1">
      <c r="A8" s="598" t="s">
        <v>645</v>
      </c>
      <c r="B8" s="1138" t="s">
        <v>909</v>
      </c>
      <c r="C8" s="1138"/>
      <c r="D8" s="1138"/>
      <c r="E8" s="599"/>
      <c r="F8" s="600"/>
      <c r="G8" s="600"/>
    </row>
    <row r="9" spans="1:7" s="1" customFormat="1" ht="15.75" thickBot="1">
      <c r="A9" s="213" t="s">
        <v>4</v>
      </c>
      <c r="B9" s="601" t="s">
        <v>910</v>
      </c>
      <c r="C9" s="602" t="s">
        <v>1674</v>
      </c>
      <c r="D9" s="603" t="s">
        <v>911</v>
      </c>
      <c r="E9" s="599"/>
      <c r="F9" s="604"/>
      <c r="G9" s="600"/>
    </row>
    <row r="10" spans="1:7" s="1" customFormat="1">
      <c r="A10" s="235"/>
      <c r="B10" s="605" t="s">
        <v>912</v>
      </c>
      <c r="C10" s="606">
        <f>SUM(C11,C21,C22)</f>
        <v>1715.1959787882265</v>
      </c>
      <c r="D10" s="607" t="s">
        <v>913</v>
      </c>
      <c r="E10" s="608"/>
      <c r="F10" s="604"/>
      <c r="G10" s="609"/>
    </row>
    <row r="11" spans="1:7" s="1" customFormat="1">
      <c r="A11" s="218">
        <v>1</v>
      </c>
      <c r="B11" s="610" t="s">
        <v>914</v>
      </c>
      <c r="C11" s="219">
        <f>SUM(C12,C13,C14,C15,C16,C17,C18,C19,C20)</f>
        <v>1181.4499999999998</v>
      </c>
      <c r="D11" s="504" t="s">
        <v>915</v>
      </c>
      <c r="E11" s="608"/>
      <c r="F11" s="604"/>
      <c r="G11" s="609"/>
    </row>
    <row r="12" spans="1:7" s="1" customFormat="1">
      <c r="A12" s="65" t="s">
        <v>285</v>
      </c>
      <c r="B12" s="96" t="s">
        <v>916</v>
      </c>
      <c r="C12" s="229">
        <f>SUM(C55,C115,C187,C205,C217,C233,C245,C262,C272,C284)</f>
        <v>162.76</v>
      </c>
      <c r="D12" s="504" t="s">
        <v>917</v>
      </c>
      <c r="E12" s="608"/>
      <c r="F12" s="604"/>
      <c r="G12" s="609"/>
    </row>
    <row r="13" spans="1:7" s="1" customFormat="1">
      <c r="A13" s="65" t="s">
        <v>295</v>
      </c>
      <c r="B13" s="96" t="s">
        <v>918</v>
      </c>
      <c r="C13" s="229">
        <f>SUM(C56,C116,C188,C199,C206,C218,C234,C246,C263,C273,C285)</f>
        <v>10.84</v>
      </c>
      <c r="D13" s="504" t="s">
        <v>919</v>
      </c>
      <c r="E13" s="611"/>
      <c r="F13" s="604"/>
      <c r="G13" s="609"/>
    </row>
    <row r="14" spans="1:7" s="1" customFormat="1">
      <c r="A14" s="65" t="s">
        <v>297</v>
      </c>
      <c r="B14" s="96" t="s">
        <v>920</v>
      </c>
      <c r="C14" s="229">
        <f>SUM(C57,C117,C189,C207,C219,C229,C235,C247,C264,C274,C286)</f>
        <v>191.65</v>
      </c>
      <c r="D14" s="99" t="s">
        <v>921</v>
      </c>
      <c r="E14" s="76"/>
      <c r="F14" s="604"/>
      <c r="G14" s="129"/>
    </row>
    <row r="15" spans="1:7" s="1" customFormat="1">
      <c r="A15" s="65" t="s">
        <v>16</v>
      </c>
      <c r="B15" s="96" t="s">
        <v>922</v>
      </c>
      <c r="C15" s="229">
        <f>SUM(C58,C118,C190,C208,C220,C236,C248,C265,C275,C287)</f>
        <v>254.32</v>
      </c>
      <c r="D15" s="504" t="s">
        <v>923</v>
      </c>
      <c r="E15" s="608"/>
      <c r="F15" s="609"/>
      <c r="G15" s="609"/>
    </row>
    <row r="16" spans="1:7" s="1" customFormat="1">
      <c r="A16" s="65" t="s">
        <v>18</v>
      </c>
      <c r="B16" s="96" t="s">
        <v>924</v>
      </c>
      <c r="C16" s="229">
        <f>SUM(C59,C119,C191,C200,C209,C221,C230,C237,C249,C266,C276,C288)</f>
        <v>205.12</v>
      </c>
      <c r="D16" s="504" t="s">
        <v>925</v>
      </c>
      <c r="E16" s="608"/>
      <c r="F16" s="609"/>
      <c r="G16" s="609"/>
    </row>
    <row r="17" spans="1:7" s="1" customFormat="1">
      <c r="A17" s="65" t="s">
        <v>20</v>
      </c>
      <c r="B17" s="96" t="s">
        <v>926</v>
      </c>
      <c r="C17" s="229">
        <f>SUM(C60,C120,C192,C201,C210,C222,C238,C250,C267,C277,C289)</f>
        <v>80.910000000000011</v>
      </c>
      <c r="D17" s="504" t="s">
        <v>927</v>
      </c>
      <c r="E17" s="608"/>
      <c r="F17" s="609"/>
      <c r="G17" s="609"/>
    </row>
    <row r="18" spans="1:7" s="1" customFormat="1">
      <c r="A18" s="65" t="s">
        <v>747</v>
      </c>
      <c r="B18" s="96" t="s">
        <v>928</v>
      </c>
      <c r="C18" s="229">
        <f>SUM(C61,C121,C193,C203,C211,C223,C231,C239,C251,C268,C278,C290)</f>
        <v>0</v>
      </c>
      <c r="D18" s="504" t="s">
        <v>929</v>
      </c>
      <c r="E18" s="608"/>
      <c r="F18" s="609"/>
      <c r="G18" s="609"/>
    </row>
    <row r="19" spans="1:7" s="1" customFormat="1" ht="25.5">
      <c r="A19" s="65" t="s">
        <v>756</v>
      </c>
      <c r="B19" s="96" t="s">
        <v>930</v>
      </c>
      <c r="C19" s="229">
        <f>SUM(C62,C122,C194,C212,C224,C240,C252,C269,C279,C291)</f>
        <v>165.33</v>
      </c>
      <c r="D19" s="504" t="s">
        <v>931</v>
      </c>
      <c r="E19" s="608"/>
      <c r="F19" s="609"/>
      <c r="G19" s="609"/>
    </row>
    <row r="20" spans="1:7" s="1" customFormat="1" ht="25.5">
      <c r="A20" s="65" t="s">
        <v>770</v>
      </c>
      <c r="B20" s="96" t="s">
        <v>932</v>
      </c>
      <c r="C20" s="229">
        <f>SUM(C63,C123,C195,C213,C225,C241,C253,C270,C280,C292)</f>
        <v>110.52000000000001</v>
      </c>
      <c r="D20" s="504" t="s">
        <v>933</v>
      </c>
      <c r="E20" s="608"/>
      <c r="F20" s="609"/>
      <c r="G20" s="609"/>
    </row>
    <row r="21" spans="1:7" s="1" customFormat="1" ht="25.5">
      <c r="A21" s="218">
        <v>2</v>
      </c>
      <c r="B21" s="610" t="s">
        <v>934</v>
      </c>
      <c r="C21" s="219">
        <f>SUM(C64,C124,C196,C214,C226,C242,C254,C281,C293)</f>
        <v>215.31257868999995</v>
      </c>
      <c r="D21" s="612" t="s">
        <v>935</v>
      </c>
      <c r="E21" s="608"/>
      <c r="F21" s="609"/>
      <c r="G21" s="609"/>
    </row>
    <row r="22" spans="1:7" s="1" customFormat="1" ht="26.25" thickBot="1">
      <c r="A22" s="613">
        <v>3</v>
      </c>
      <c r="B22" s="614" t="s">
        <v>936</v>
      </c>
      <c r="C22" s="615">
        <f>SUM(C65,C125,C197,C215,C227,C243,C255,C282,C294)</f>
        <v>318.43340009822657</v>
      </c>
      <c r="D22" s="616" t="s">
        <v>937</v>
      </c>
      <c r="E22" s="76"/>
      <c r="F22" s="129"/>
      <c r="G22" s="129"/>
    </row>
    <row r="23" spans="1:7" s="1" customFormat="1" ht="15.75" thickBot="1">
      <c r="A23" s="617" t="s">
        <v>8</v>
      </c>
      <c r="B23" s="618" t="s">
        <v>938</v>
      </c>
      <c r="C23" s="619">
        <f>SUM(C24:C39,C48:C51)</f>
        <v>346.99402121177343</v>
      </c>
      <c r="D23" s="620" t="s">
        <v>939</v>
      </c>
      <c r="E23" s="54"/>
      <c r="F23" s="54"/>
      <c r="G23" s="54"/>
    </row>
    <row r="24" spans="1:7" s="1" customFormat="1">
      <c r="A24" s="90" t="s">
        <v>10</v>
      </c>
      <c r="B24" s="621" t="s">
        <v>940</v>
      </c>
      <c r="C24" s="622">
        <v>-10.92</v>
      </c>
      <c r="D24" s="623"/>
      <c r="E24" s="54"/>
      <c r="F24" s="54"/>
      <c r="G24" s="54"/>
    </row>
    <row r="25" spans="1:7" s="1" customFormat="1">
      <c r="A25" s="65" t="s">
        <v>12</v>
      </c>
      <c r="B25" s="96" t="s">
        <v>941</v>
      </c>
      <c r="C25" s="282">
        <v>0.51</v>
      </c>
      <c r="D25" s="504"/>
      <c r="E25" s="54"/>
      <c r="F25" s="54"/>
      <c r="G25" s="54"/>
    </row>
    <row r="26" spans="1:7" s="1" customFormat="1">
      <c r="A26" s="146" t="s">
        <v>14</v>
      </c>
      <c r="B26" s="96" t="s">
        <v>942</v>
      </c>
      <c r="C26" s="282">
        <v>0</v>
      </c>
      <c r="D26" s="504"/>
      <c r="E26" s="54"/>
      <c r="F26" s="54"/>
      <c r="G26" s="54"/>
    </row>
    <row r="27" spans="1:7" s="1" customFormat="1">
      <c r="A27" s="146" t="s">
        <v>82</v>
      </c>
      <c r="B27" s="96" t="s">
        <v>943</v>
      </c>
      <c r="C27" s="282">
        <v>0</v>
      </c>
      <c r="D27" s="504"/>
      <c r="E27" s="54"/>
      <c r="F27" s="54"/>
      <c r="G27" s="54"/>
    </row>
    <row r="28" spans="1:7" s="1" customFormat="1">
      <c r="A28" s="65" t="s">
        <v>84</v>
      </c>
      <c r="B28" s="96" t="s">
        <v>944</v>
      </c>
      <c r="C28" s="282">
        <v>2.23</v>
      </c>
      <c r="D28" s="504"/>
      <c r="E28" s="54"/>
      <c r="F28" s="54"/>
      <c r="G28" s="54"/>
    </row>
    <row r="29" spans="1:7" s="1" customFormat="1" ht="38.25">
      <c r="A29" s="146" t="s">
        <v>85</v>
      </c>
      <c r="B29" s="96" t="s">
        <v>945</v>
      </c>
      <c r="C29" s="282">
        <v>0</v>
      </c>
      <c r="D29" s="504"/>
      <c r="E29" s="54"/>
      <c r="F29" s="54"/>
      <c r="G29" s="54"/>
    </row>
    <row r="30" spans="1:7" s="1" customFormat="1">
      <c r="A30" s="146" t="s">
        <v>87</v>
      </c>
      <c r="B30" s="96" t="s">
        <v>946</v>
      </c>
      <c r="C30" s="282">
        <v>0</v>
      </c>
      <c r="D30" s="504"/>
      <c r="E30" s="54"/>
      <c r="F30" s="54"/>
      <c r="G30" s="54"/>
    </row>
    <row r="31" spans="1:7" s="1" customFormat="1" ht="39">
      <c r="A31" s="65" t="s">
        <v>139</v>
      </c>
      <c r="B31" s="624" t="s">
        <v>947</v>
      </c>
      <c r="C31" s="282">
        <v>3.33</v>
      </c>
      <c r="D31" s="504"/>
      <c r="E31" s="54"/>
      <c r="F31" s="54"/>
      <c r="G31" s="54"/>
    </row>
    <row r="32" spans="1:7" s="1" customFormat="1" ht="26.25">
      <c r="A32" s="146" t="s">
        <v>948</v>
      </c>
      <c r="B32" s="624" t="s">
        <v>949</v>
      </c>
      <c r="C32" s="282">
        <v>0</v>
      </c>
      <c r="D32" s="504"/>
      <c r="E32" s="54"/>
      <c r="F32" s="54"/>
      <c r="G32" s="54"/>
    </row>
    <row r="33" spans="1:7" s="1" customFormat="1" ht="26.25">
      <c r="A33" s="65" t="s">
        <v>950</v>
      </c>
      <c r="B33" s="624" t="s">
        <v>951</v>
      </c>
      <c r="C33" s="282">
        <v>0</v>
      </c>
      <c r="D33" s="504"/>
      <c r="E33" s="54"/>
      <c r="F33" s="54"/>
      <c r="G33" s="54"/>
    </row>
    <row r="34" spans="1:7" s="1" customFormat="1">
      <c r="A34" s="65" t="s">
        <v>952</v>
      </c>
      <c r="B34" s="624" t="s">
        <v>953</v>
      </c>
      <c r="C34" s="282">
        <v>0</v>
      </c>
      <c r="D34" s="504"/>
      <c r="E34" s="54"/>
      <c r="F34" s="54"/>
      <c r="G34" s="54"/>
    </row>
    <row r="35" spans="1:7" s="1" customFormat="1" ht="26.25">
      <c r="A35" s="65" t="s">
        <v>954</v>
      </c>
      <c r="B35" s="625" t="s">
        <v>955</v>
      </c>
      <c r="C35" s="282">
        <v>0</v>
      </c>
      <c r="D35" s="504"/>
      <c r="E35" s="54"/>
      <c r="F35" s="54"/>
      <c r="G35" s="54"/>
    </row>
    <row r="36" spans="1:7" s="1" customFormat="1" ht="26.25">
      <c r="A36" s="65" t="s">
        <v>956</v>
      </c>
      <c r="B36" s="624" t="s">
        <v>957</v>
      </c>
      <c r="C36" s="282">
        <v>0</v>
      </c>
      <c r="D36" s="504"/>
      <c r="E36" s="54"/>
      <c r="F36" s="54"/>
      <c r="G36" s="54"/>
    </row>
    <row r="37" spans="1:7" s="1" customFormat="1">
      <c r="A37" s="65" t="s">
        <v>958</v>
      </c>
      <c r="B37" s="624" t="s">
        <v>959</v>
      </c>
      <c r="C37" s="282">
        <v>0</v>
      </c>
      <c r="D37" s="504"/>
      <c r="E37" s="54"/>
      <c r="F37" s="54"/>
      <c r="G37" s="54"/>
    </row>
    <row r="38" spans="1:7" s="1" customFormat="1" ht="26.25">
      <c r="A38" s="65" t="s">
        <v>960</v>
      </c>
      <c r="B38" s="624" t="s">
        <v>961</v>
      </c>
      <c r="C38" s="282">
        <v>24.89</v>
      </c>
      <c r="D38" s="504"/>
      <c r="E38" s="54"/>
      <c r="F38" s="54"/>
      <c r="G38" s="54"/>
    </row>
    <row r="39" spans="1:7" s="1" customFormat="1">
      <c r="A39" s="65" t="s">
        <v>962</v>
      </c>
      <c r="B39" s="624" t="s">
        <v>963</v>
      </c>
      <c r="C39" s="229">
        <f>SUM(C40:C47)</f>
        <v>7.9700000000000006</v>
      </c>
      <c r="D39" s="504"/>
      <c r="E39" s="54"/>
      <c r="F39" s="54"/>
      <c r="G39" s="54"/>
    </row>
    <row r="40" spans="1:7" s="1" customFormat="1">
      <c r="A40" s="65" t="s">
        <v>964</v>
      </c>
      <c r="B40" s="103" t="s">
        <v>965</v>
      </c>
      <c r="C40" s="282">
        <v>0</v>
      </c>
      <c r="D40" s="504"/>
      <c r="E40" s="54"/>
      <c r="F40" s="54"/>
      <c r="G40" s="54"/>
    </row>
    <row r="41" spans="1:7" s="1" customFormat="1">
      <c r="A41" s="65" t="s">
        <v>966</v>
      </c>
      <c r="B41" s="103" t="s">
        <v>967</v>
      </c>
      <c r="C41" s="226">
        <v>0</v>
      </c>
      <c r="D41" s="504"/>
      <c r="E41" s="54"/>
      <c r="F41" s="54"/>
      <c r="G41" s="54"/>
    </row>
    <row r="42" spans="1:7" s="1" customFormat="1">
      <c r="A42" s="65" t="s">
        <v>968</v>
      </c>
      <c r="B42" s="103" t="s">
        <v>969</v>
      </c>
      <c r="C42" s="226">
        <v>1.93</v>
      </c>
      <c r="D42" s="504"/>
      <c r="E42" s="54"/>
      <c r="F42" s="54"/>
      <c r="G42" s="54"/>
    </row>
    <row r="43" spans="1:7" s="1" customFormat="1">
      <c r="A43" s="65" t="s">
        <v>970</v>
      </c>
      <c r="B43" s="103" t="s">
        <v>971</v>
      </c>
      <c r="C43" s="226">
        <v>1.93</v>
      </c>
      <c r="D43" s="504"/>
      <c r="E43" s="54"/>
      <c r="F43" s="54"/>
      <c r="G43" s="54"/>
    </row>
    <row r="44" spans="1:7" s="1" customFormat="1">
      <c r="A44" s="65" t="s">
        <v>972</v>
      </c>
      <c r="B44" s="103" t="s">
        <v>973</v>
      </c>
      <c r="C44" s="226">
        <v>0</v>
      </c>
      <c r="D44" s="504"/>
      <c r="E44" s="54"/>
      <c r="F44" s="54"/>
      <c r="G44" s="54"/>
    </row>
    <row r="45" spans="1:7" s="1" customFormat="1">
      <c r="A45" s="65" t="s">
        <v>974</v>
      </c>
      <c r="B45" s="103" t="s">
        <v>975</v>
      </c>
      <c r="C45" s="226">
        <v>0</v>
      </c>
      <c r="D45" s="504"/>
      <c r="E45" s="54"/>
      <c r="F45" s="54"/>
      <c r="G45" s="54"/>
    </row>
    <row r="46" spans="1:7" s="1" customFormat="1">
      <c r="A46" s="65" t="s">
        <v>976</v>
      </c>
      <c r="B46" s="626" t="s">
        <v>977</v>
      </c>
      <c r="C46" s="226">
        <v>0</v>
      </c>
      <c r="D46" s="504"/>
      <c r="E46" s="54"/>
      <c r="F46" s="54"/>
      <c r="G46" s="54"/>
    </row>
    <row r="47" spans="1:7" s="1" customFormat="1">
      <c r="A47" s="146" t="s">
        <v>978</v>
      </c>
      <c r="B47" s="627" t="s">
        <v>979</v>
      </c>
      <c r="C47" s="282">
        <v>4.1100000000000003</v>
      </c>
      <c r="D47" s="504"/>
      <c r="E47" s="54"/>
      <c r="F47" s="54"/>
      <c r="G47" s="54"/>
    </row>
    <row r="48" spans="1:7" s="1" customFormat="1" ht="25.5">
      <c r="A48" s="65" t="s">
        <v>980</v>
      </c>
      <c r="B48" s="624" t="s">
        <v>981</v>
      </c>
      <c r="C48" s="628">
        <v>225.36</v>
      </c>
      <c r="D48" s="612" t="s">
        <v>982</v>
      </c>
      <c r="E48" s="54"/>
      <c r="F48" s="54"/>
      <c r="G48" s="54"/>
    </row>
    <row r="49" spans="1:7" s="1" customFormat="1" ht="26.25">
      <c r="A49" s="65" t="s">
        <v>983</v>
      </c>
      <c r="B49" s="624" t="s">
        <v>984</v>
      </c>
      <c r="C49" s="629">
        <v>93.494021211773401</v>
      </c>
      <c r="D49" s="612" t="s">
        <v>985</v>
      </c>
      <c r="E49" s="54"/>
      <c r="F49" s="54"/>
      <c r="G49" s="54"/>
    </row>
    <row r="50" spans="1:7" s="1" customFormat="1">
      <c r="A50" s="65" t="s">
        <v>986</v>
      </c>
      <c r="B50" s="624" t="s">
        <v>987</v>
      </c>
      <c r="C50" s="630">
        <v>0.13</v>
      </c>
      <c r="D50" s="612"/>
      <c r="E50" s="54"/>
      <c r="F50" s="54"/>
      <c r="G50" s="54"/>
    </row>
    <row r="51" spans="1:7" s="1" customFormat="1" ht="15.75" thickBot="1">
      <c r="A51" s="109" t="s">
        <v>988</v>
      </c>
      <c r="B51" s="631" t="s">
        <v>989</v>
      </c>
      <c r="C51" s="632">
        <v>0</v>
      </c>
      <c r="D51" s="508"/>
      <c r="E51" s="54"/>
      <c r="F51" s="54"/>
      <c r="G51" s="54"/>
    </row>
    <row r="52" spans="1:7" s="1" customFormat="1" ht="39.75" thickBot="1">
      <c r="A52" s="633" t="s">
        <v>990</v>
      </c>
      <c r="B52" s="634" t="s">
        <v>991</v>
      </c>
      <c r="C52" s="635">
        <v>610.07000000000005</v>
      </c>
      <c r="D52" s="504"/>
      <c r="E52" s="54"/>
      <c r="F52" s="54"/>
      <c r="G52" s="54"/>
    </row>
    <row r="53" spans="1:7" s="1" customFormat="1" ht="15.75" thickBot="1">
      <c r="A53" s="617" t="s">
        <v>992</v>
      </c>
      <c r="B53" s="618" t="s">
        <v>993</v>
      </c>
      <c r="C53" s="619">
        <f>SUM(C54,C114,C186,C198,C204,C216,C228,C232,C244,C261,C271,C283)</f>
        <v>1715.195978788227</v>
      </c>
      <c r="D53" s="636"/>
      <c r="E53" s="637"/>
      <c r="F53" s="638"/>
      <c r="G53" s="638"/>
    </row>
    <row r="54" spans="1:7" s="1" customFormat="1">
      <c r="A54" s="249" t="s">
        <v>494</v>
      </c>
      <c r="B54" s="280" t="s">
        <v>994</v>
      </c>
      <c r="C54" s="251">
        <f>SUM(C55:C65)</f>
        <v>303.10055938108673</v>
      </c>
      <c r="D54" s="639"/>
      <c r="E54" s="637"/>
      <c r="F54" s="638"/>
      <c r="G54" s="638"/>
    </row>
    <row r="55" spans="1:7" s="1" customFormat="1">
      <c r="A55" s="218" t="s">
        <v>995</v>
      </c>
      <c r="B55" s="96" t="s">
        <v>996</v>
      </c>
      <c r="C55" s="640">
        <f t="shared" ref="C55:C65" si="0">SUM(C67,C79,C91,C103)</f>
        <v>14.370000000000001</v>
      </c>
      <c r="D55" s="504" t="s">
        <v>997</v>
      </c>
      <c r="E55" s="608"/>
      <c r="F55" s="609"/>
      <c r="G55" s="609"/>
    </row>
    <row r="56" spans="1:7" s="1" customFormat="1">
      <c r="A56" s="218" t="s">
        <v>998</v>
      </c>
      <c r="B56" s="96" t="s">
        <v>918</v>
      </c>
      <c r="C56" s="640">
        <f t="shared" si="0"/>
        <v>8.65</v>
      </c>
      <c r="D56" s="504" t="s">
        <v>999</v>
      </c>
      <c r="E56" s="608"/>
      <c r="F56" s="609"/>
      <c r="G56" s="609"/>
    </row>
    <row r="57" spans="1:7" s="1" customFormat="1">
      <c r="A57" s="218" t="s">
        <v>1000</v>
      </c>
      <c r="B57" s="96" t="s">
        <v>1001</v>
      </c>
      <c r="C57" s="640">
        <f t="shared" si="0"/>
        <v>71.84</v>
      </c>
      <c r="D57" s="504" t="s">
        <v>1002</v>
      </c>
      <c r="E57" s="608"/>
      <c r="F57" s="609"/>
      <c r="G57" s="609"/>
    </row>
    <row r="58" spans="1:7" s="1" customFormat="1">
      <c r="A58" s="218" t="s">
        <v>1003</v>
      </c>
      <c r="B58" s="96" t="s">
        <v>922</v>
      </c>
      <c r="C58" s="640">
        <f t="shared" si="0"/>
        <v>69.3</v>
      </c>
      <c r="D58" s="504" t="s">
        <v>1004</v>
      </c>
      <c r="E58" s="608"/>
      <c r="F58" s="609"/>
      <c r="G58" s="609"/>
    </row>
    <row r="59" spans="1:7" s="1" customFormat="1">
      <c r="A59" s="218" t="s">
        <v>1005</v>
      </c>
      <c r="B59" s="96" t="s">
        <v>924</v>
      </c>
      <c r="C59" s="640">
        <f t="shared" si="0"/>
        <v>18.54</v>
      </c>
      <c r="D59" s="504" t="s">
        <v>1006</v>
      </c>
      <c r="E59" s="608"/>
      <c r="F59" s="609"/>
      <c r="G59" s="609"/>
    </row>
    <row r="60" spans="1:7" s="1" customFormat="1">
      <c r="A60" s="218" t="s">
        <v>1007</v>
      </c>
      <c r="B60" s="96" t="s">
        <v>926</v>
      </c>
      <c r="C60" s="640">
        <f t="shared" si="0"/>
        <v>16.670000000000002</v>
      </c>
      <c r="D60" s="504" t="s">
        <v>1008</v>
      </c>
      <c r="E60" s="608"/>
      <c r="F60" s="609"/>
      <c r="G60" s="609"/>
    </row>
    <row r="61" spans="1:7" s="1" customFormat="1">
      <c r="A61" s="218" t="s">
        <v>1009</v>
      </c>
      <c r="B61" s="96" t="s">
        <v>928</v>
      </c>
      <c r="C61" s="640">
        <f t="shared" si="0"/>
        <v>0</v>
      </c>
      <c r="D61" s="504" t="s">
        <v>1010</v>
      </c>
      <c r="E61" s="608"/>
      <c r="F61" s="609"/>
      <c r="G61" s="609"/>
    </row>
    <row r="62" spans="1:7" s="1" customFormat="1" ht="25.5">
      <c r="A62" s="218" t="s">
        <v>1011</v>
      </c>
      <c r="B62" s="96" t="s">
        <v>930</v>
      </c>
      <c r="C62" s="640">
        <f t="shared" si="0"/>
        <v>19.43</v>
      </c>
      <c r="D62" s="504" t="s">
        <v>1012</v>
      </c>
      <c r="E62" s="608"/>
      <c r="F62" s="609"/>
      <c r="G62" s="609"/>
    </row>
    <row r="63" spans="1:7" s="1" customFormat="1" ht="25.5">
      <c r="A63" s="218" t="s">
        <v>1013</v>
      </c>
      <c r="B63" s="96" t="s">
        <v>932</v>
      </c>
      <c r="C63" s="640">
        <f t="shared" si="0"/>
        <v>17.87</v>
      </c>
      <c r="D63" s="504" t="s">
        <v>1014</v>
      </c>
      <c r="E63" s="608"/>
      <c r="F63" s="609"/>
      <c r="G63" s="609"/>
    </row>
    <row r="64" spans="1:7" s="1" customFormat="1">
      <c r="A64" s="218" t="s">
        <v>1015</v>
      </c>
      <c r="B64" s="96" t="s">
        <v>1016</v>
      </c>
      <c r="C64" s="640">
        <f t="shared" si="0"/>
        <v>64.558562589999994</v>
      </c>
      <c r="D64" s="504" t="s">
        <v>1017</v>
      </c>
      <c r="E64" s="608"/>
      <c r="F64" s="609"/>
      <c r="G64" s="609"/>
    </row>
    <row r="65" spans="1:7" s="1" customFormat="1">
      <c r="A65" s="218" t="s">
        <v>1018</v>
      </c>
      <c r="B65" s="96" t="s">
        <v>1019</v>
      </c>
      <c r="C65" s="640">
        <f t="shared" si="0"/>
        <v>1.8719967910866859</v>
      </c>
      <c r="D65" s="504" t="s">
        <v>1020</v>
      </c>
      <c r="E65" s="608"/>
      <c r="F65" s="609"/>
      <c r="G65" s="609"/>
    </row>
    <row r="66" spans="1:7" s="1" customFormat="1">
      <c r="A66" s="218">
        <v>1</v>
      </c>
      <c r="B66" s="610" t="s">
        <v>1021</v>
      </c>
      <c r="C66" s="641">
        <f>SUM(C67:C77)</f>
        <v>172.36531644105645</v>
      </c>
      <c r="D66" s="504"/>
      <c r="E66" s="608"/>
      <c r="F66" s="609"/>
      <c r="G66" s="609"/>
    </row>
    <row r="67" spans="1:7" s="1" customFormat="1">
      <c r="A67" s="65" t="s">
        <v>285</v>
      </c>
      <c r="B67" s="96" t="s">
        <v>965</v>
      </c>
      <c r="C67" s="642">
        <v>7.78</v>
      </c>
      <c r="D67" s="99"/>
      <c r="E67" s="76"/>
      <c r="F67" s="129"/>
      <c r="G67" s="129"/>
    </row>
    <row r="68" spans="1:7" s="1" customFormat="1">
      <c r="A68" s="65" t="s">
        <v>295</v>
      </c>
      <c r="B68" s="96" t="s">
        <v>1022</v>
      </c>
      <c r="C68" s="642">
        <v>8.52</v>
      </c>
      <c r="D68" s="504"/>
      <c r="E68" s="643"/>
      <c r="F68" s="643"/>
      <c r="G68" s="643"/>
    </row>
    <row r="69" spans="1:7" s="1" customFormat="1">
      <c r="A69" s="65" t="s">
        <v>297</v>
      </c>
      <c r="B69" s="96" t="s">
        <v>1023</v>
      </c>
      <c r="C69" s="642">
        <v>51.1</v>
      </c>
      <c r="D69" s="504"/>
      <c r="E69" s="643"/>
      <c r="F69" s="643"/>
      <c r="G69" s="643"/>
    </row>
    <row r="70" spans="1:7" s="1" customFormat="1">
      <c r="A70" s="65" t="s">
        <v>16</v>
      </c>
      <c r="B70" s="96" t="s">
        <v>1024</v>
      </c>
      <c r="C70" s="642">
        <v>46.79</v>
      </c>
      <c r="D70" s="504"/>
      <c r="E70" s="643"/>
      <c r="F70" s="643"/>
      <c r="G70" s="643"/>
    </row>
    <row r="71" spans="1:7" s="1" customFormat="1">
      <c r="A71" s="65" t="s">
        <v>18</v>
      </c>
      <c r="B71" s="96" t="s">
        <v>1025</v>
      </c>
      <c r="C71" s="642">
        <v>8.8000000000000007</v>
      </c>
      <c r="D71" s="504"/>
      <c r="E71" s="643"/>
      <c r="F71" s="643"/>
      <c r="G71" s="643"/>
    </row>
    <row r="72" spans="1:7" s="1" customFormat="1">
      <c r="A72" s="65" t="s">
        <v>20</v>
      </c>
      <c r="B72" s="96" t="s">
        <v>975</v>
      </c>
      <c r="C72" s="642">
        <v>0.44</v>
      </c>
      <c r="D72" s="504"/>
      <c r="E72" s="643"/>
      <c r="F72" s="643"/>
      <c r="G72" s="643"/>
    </row>
    <row r="73" spans="1:7" s="1" customFormat="1">
      <c r="A73" s="65" t="s">
        <v>747</v>
      </c>
      <c r="B73" s="96" t="s">
        <v>1026</v>
      </c>
      <c r="C73" s="642">
        <v>0</v>
      </c>
      <c r="D73" s="504"/>
      <c r="E73" s="643"/>
      <c r="F73" s="643"/>
      <c r="G73" s="643"/>
    </row>
    <row r="74" spans="1:7" s="1" customFormat="1">
      <c r="A74" s="65" t="s">
        <v>756</v>
      </c>
      <c r="B74" s="96" t="s">
        <v>977</v>
      </c>
      <c r="C74" s="642">
        <v>6.45</v>
      </c>
      <c r="D74" s="504"/>
      <c r="E74" s="643"/>
      <c r="F74" s="643"/>
      <c r="G74" s="643"/>
    </row>
    <row r="75" spans="1:7" s="1" customFormat="1">
      <c r="A75" s="65" t="s">
        <v>770</v>
      </c>
      <c r="B75" s="96" t="s">
        <v>1027</v>
      </c>
      <c r="C75" s="642">
        <v>2.2400000000000002</v>
      </c>
      <c r="D75" s="504"/>
      <c r="E75" s="643"/>
      <c r="F75" s="643"/>
      <c r="G75" s="643"/>
    </row>
    <row r="76" spans="1:7" s="1" customFormat="1">
      <c r="A76" s="65" t="s">
        <v>772</v>
      </c>
      <c r="B76" s="96" t="s">
        <v>1028</v>
      </c>
      <c r="C76" s="642">
        <v>39.123804849999999</v>
      </c>
      <c r="D76" s="504" t="s">
        <v>1029</v>
      </c>
      <c r="E76" s="643"/>
      <c r="F76" s="643"/>
      <c r="G76" s="643"/>
    </row>
    <row r="77" spans="1:7" s="1" customFormat="1">
      <c r="A77" s="65" t="s">
        <v>824</v>
      </c>
      <c r="B77" s="96" t="s">
        <v>1030</v>
      </c>
      <c r="C77" s="642">
        <v>1.1215115910564399</v>
      </c>
      <c r="D77" s="504" t="s">
        <v>1031</v>
      </c>
      <c r="E77" s="643"/>
      <c r="F77" s="643"/>
      <c r="G77" s="643"/>
    </row>
    <row r="78" spans="1:7" s="1" customFormat="1">
      <c r="A78" s="218">
        <v>2</v>
      </c>
      <c r="B78" s="610" t="s">
        <v>1032</v>
      </c>
      <c r="C78" s="641">
        <f>SUM(C79:C89)</f>
        <v>64.417481496871261</v>
      </c>
      <c r="D78" s="504"/>
      <c r="E78" s="608"/>
      <c r="F78" s="609"/>
      <c r="G78" s="609"/>
    </row>
    <row r="79" spans="1:7" s="1" customFormat="1">
      <c r="A79" s="65" t="s">
        <v>300</v>
      </c>
      <c r="B79" s="96" t="s">
        <v>965</v>
      </c>
      <c r="C79" s="642">
        <v>0</v>
      </c>
      <c r="D79" s="504"/>
      <c r="E79" s="643"/>
      <c r="F79" s="643"/>
      <c r="G79" s="643"/>
    </row>
    <row r="80" spans="1:7" s="1" customFormat="1">
      <c r="A80" s="65" t="s">
        <v>354</v>
      </c>
      <c r="B80" s="96" t="s">
        <v>1022</v>
      </c>
      <c r="C80" s="642">
        <v>0.13</v>
      </c>
      <c r="D80" s="504"/>
      <c r="E80" s="643"/>
      <c r="F80" s="643"/>
      <c r="G80" s="643"/>
    </row>
    <row r="81" spans="1:7" s="1" customFormat="1">
      <c r="A81" s="65" t="s">
        <v>356</v>
      </c>
      <c r="B81" s="96" t="s">
        <v>1023</v>
      </c>
      <c r="C81" s="642">
        <v>16.43</v>
      </c>
      <c r="D81" s="504"/>
      <c r="E81" s="643"/>
      <c r="F81" s="643"/>
      <c r="G81" s="643"/>
    </row>
    <row r="82" spans="1:7" s="1" customFormat="1">
      <c r="A82" s="65" t="s">
        <v>358</v>
      </c>
      <c r="B82" s="96" t="s">
        <v>1024</v>
      </c>
      <c r="C82" s="642">
        <v>9.4700000000000006</v>
      </c>
      <c r="D82" s="504"/>
      <c r="E82" s="643"/>
      <c r="F82" s="643"/>
      <c r="G82" s="643"/>
    </row>
    <row r="83" spans="1:7" s="1" customFormat="1">
      <c r="A83" s="65" t="s">
        <v>360</v>
      </c>
      <c r="B83" s="96" t="s">
        <v>1025</v>
      </c>
      <c r="C83" s="642">
        <v>3.5</v>
      </c>
      <c r="D83" s="504"/>
      <c r="E83" s="643"/>
      <c r="F83" s="643"/>
      <c r="G83" s="643"/>
    </row>
    <row r="84" spans="1:7" s="1" customFormat="1">
      <c r="A84" s="65" t="s">
        <v>841</v>
      </c>
      <c r="B84" s="96" t="s">
        <v>975</v>
      </c>
      <c r="C84" s="642">
        <v>4.8</v>
      </c>
      <c r="D84" s="504"/>
      <c r="E84" s="643"/>
      <c r="F84" s="643"/>
      <c r="G84" s="643"/>
    </row>
    <row r="85" spans="1:7" s="1" customFormat="1">
      <c r="A85" s="65" t="s">
        <v>843</v>
      </c>
      <c r="B85" s="96" t="s">
        <v>1026</v>
      </c>
      <c r="C85" s="642">
        <v>0</v>
      </c>
      <c r="D85" s="504"/>
      <c r="E85" s="643"/>
      <c r="F85" s="643"/>
      <c r="G85" s="643"/>
    </row>
    <row r="86" spans="1:7" s="1" customFormat="1">
      <c r="A86" s="65" t="s">
        <v>845</v>
      </c>
      <c r="B86" s="96" t="s">
        <v>977</v>
      </c>
      <c r="C86" s="642">
        <v>11.09</v>
      </c>
      <c r="D86" s="504"/>
      <c r="E86" s="643"/>
      <c r="F86" s="643"/>
      <c r="G86" s="643"/>
    </row>
    <row r="87" spans="1:7" s="1" customFormat="1">
      <c r="A87" s="65" t="s">
        <v>847</v>
      </c>
      <c r="B87" s="96" t="s">
        <v>1027</v>
      </c>
      <c r="C87" s="642">
        <v>3.32</v>
      </c>
      <c r="D87" s="504"/>
      <c r="E87" s="643"/>
      <c r="F87" s="643"/>
      <c r="G87" s="643"/>
    </row>
    <row r="88" spans="1:7" s="1" customFormat="1">
      <c r="A88" s="65" t="s">
        <v>849</v>
      </c>
      <c r="B88" s="96" t="s">
        <v>1028</v>
      </c>
      <c r="C88" s="642">
        <v>15.24742818</v>
      </c>
      <c r="D88" s="504" t="s">
        <v>1033</v>
      </c>
      <c r="E88" s="643"/>
      <c r="F88" s="643"/>
      <c r="G88" s="643"/>
    </row>
    <row r="89" spans="1:7" s="1" customFormat="1">
      <c r="A89" s="65" t="s">
        <v>851</v>
      </c>
      <c r="B89" s="96" t="s">
        <v>1030</v>
      </c>
      <c r="C89" s="642">
        <v>0.43005331687126502</v>
      </c>
      <c r="D89" s="504" t="s">
        <v>1034</v>
      </c>
      <c r="E89" s="643"/>
      <c r="F89" s="643"/>
      <c r="G89" s="643"/>
    </row>
    <row r="90" spans="1:7" s="1" customFormat="1">
      <c r="A90" s="218">
        <v>3</v>
      </c>
      <c r="B90" s="610" t="s">
        <v>1035</v>
      </c>
      <c r="C90" s="641">
        <f>SUM(C91:C101)</f>
        <v>66.307761443158981</v>
      </c>
      <c r="D90" s="504"/>
      <c r="E90" s="608"/>
      <c r="F90" s="609"/>
      <c r="G90" s="609"/>
    </row>
    <row r="91" spans="1:7" s="1" customFormat="1">
      <c r="A91" s="65" t="s">
        <v>165</v>
      </c>
      <c r="B91" s="96" t="s">
        <v>965</v>
      </c>
      <c r="C91" s="642">
        <v>6.59</v>
      </c>
      <c r="D91" s="504"/>
      <c r="E91" s="643"/>
      <c r="F91" s="643"/>
      <c r="G91" s="643"/>
    </row>
    <row r="92" spans="1:7" s="1" customFormat="1">
      <c r="A92" s="65" t="s">
        <v>329</v>
      </c>
      <c r="B92" s="96" t="s">
        <v>1022</v>
      </c>
      <c r="C92" s="642">
        <v>0</v>
      </c>
      <c r="D92" s="504"/>
      <c r="E92" s="643"/>
      <c r="F92" s="643"/>
      <c r="G92" s="643"/>
    </row>
    <row r="93" spans="1:7" s="1" customFormat="1">
      <c r="A93" s="65" t="s">
        <v>331</v>
      </c>
      <c r="B93" s="96" t="s">
        <v>1023</v>
      </c>
      <c r="C93" s="642">
        <v>4.3099999999999996</v>
      </c>
      <c r="D93" s="504"/>
      <c r="E93" s="643"/>
      <c r="F93" s="643"/>
      <c r="G93" s="643"/>
    </row>
    <row r="94" spans="1:7" s="1" customFormat="1">
      <c r="A94" s="65" t="s">
        <v>437</v>
      </c>
      <c r="B94" s="96" t="s">
        <v>1024</v>
      </c>
      <c r="C94" s="642">
        <v>13.03</v>
      </c>
      <c r="D94" s="504"/>
      <c r="E94" s="643"/>
      <c r="F94" s="643"/>
      <c r="G94" s="643"/>
    </row>
    <row r="95" spans="1:7" s="1" customFormat="1">
      <c r="A95" s="65" t="s">
        <v>1036</v>
      </c>
      <c r="B95" s="96" t="s">
        <v>1025</v>
      </c>
      <c r="C95" s="642">
        <v>6.24</v>
      </c>
      <c r="D95" s="504"/>
      <c r="E95" s="643"/>
      <c r="F95" s="643"/>
      <c r="G95" s="643"/>
    </row>
    <row r="96" spans="1:7" s="1" customFormat="1">
      <c r="A96" s="65" t="s">
        <v>1037</v>
      </c>
      <c r="B96" s="96" t="s">
        <v>975</v>
      </c>
      <c r="C96" s="642">
        <v>11.43</v>
      </c>
      <c r="D96" s="504"/>
      <c r="E96" s="643"/>
      <c r="F96" s="643"/>
      <c r="G96" s="643"/>
    </row>
    <row r="97" spans="1:7" s="1" customFormat="1">
      <c r="A97" s="65" t="s">
        <v>1038</v>
      </c>
      <c r="B97" s="96" t="s">
        <v>1026</v>
      </c>
      <c r="C97" s="642">
        <v>0</v>
      </c>
      <c r="D97" s="504"/>
      <c r="E97" s="643"/>
      <c r="F97" s="643"/>
      <c r="G97" s="643"/>
    </row>
    <row r="98" spans="1:7" s="1" customFormat="1">
      <c r="A98" s="65" t="s">
        <v>1039</v>
      </c>
      <c r="B98" s="96" t="s">
        <v>977</v>
      </c>
      <c r="C98" s="642">
        <v>1.89</v>
      </c>
      <c r="D98" s="504"/>
      <c r="E98" s="643"/>
      <c r="F98" s="643"/>
      <c r="G98" s="643"/>
    </row>
    <row r="99" spans="1:7" s="1" customFormat="1">
      <c r="A99" s="65" t="s">
        <v>1040</v>
      </c>
      <c r="B99" s="96" t="s">
        <v>1027</v>
      </c>
      <c r="C99" s="642">
        <v>12.31</v>
      </c>
      <c r="D99" s="504"/>
      <c r="E99" s="643"/>
      <c r="F99" s="643"/>
      <c r="G99" s="643"/>
    </row>
    <row r="100" spans="1:7" s="1" customFormat="1">
      <c r="A100" s="65" t="s">
        <v>1041</v>
      </c>
      <c r="B100" s="96" t="s">
        <v>1028</v>
      </c>
      <c r="C100" s="642">
        <v>10.18732956</v>
      </c>
      <c r="D100" s="504" t="s">
        <v>1042</v>
      </c>
      <c r="E100" s="643"/>
      <c r="F100" s="643"/>
      <c r="G100" s="643"/>
    </row>
    <row r="101" spans="1:7" s="1" customFormat="1">
      <c r="A101" s="65" t="s">
        <v>1043</v>
      </c>
      <c r="B101" s="96" t="s">
        <v>1030</v>
      </c>
      <c r="C101" s="642">
        <v>0.32043188315898102</v>
      </c>
      <c r="D101" s="504" t="s">
        <v>1044</v>
      </c>
      <c r="E101" s="643"/>
      <c r="F101" s="643"/>
      <c r="G101" s="643"/>
    </row>
    <row r="102" spans="1:7" s="1" customFormat="1">
      <c r="A102" s="218">
        <v>4</v>
      </c>
      <c r="B102" s="610" t="s">
        <v>1045</v>
      </c>
      <c r="C102" s="641">
        <f>SUM(C103:C113)</f>
        <v>0.01</v>
      </c>
      <c r="D102" s="504"/>
      <c r="E102" s="54"/>
      <c r="F102" s="54"/>
      <c r="G102" s="54"/>
    </row>
    <row r="103" spans="1:7" s="1" customFormat="1">
      <c r="A103" s="65" t="s">
        <v>171</v>
      </c>
      <c r="B103" s="96" t="s">
        <v>965</v>
      </c>
      <c r="C103" s="642">
        <v>0</v>
      </c>
      <c r="D103" s="504"/>
      <c r="E103" s="643"/>
      <c r="F103" s="643"/>
      <c r="G103" s="643"/>
    </row>
    <row r="104" spans="1:7" s="1" customFormat="1">
      <c r="A104" s="65" t="s">
        <v>178</v>
      </c>
      <c r="B104" s="96" t="s">
        <v>1022</v>
      </c>
      <c r="C104" s="642">
        <v>0</v>
      </c>
      <c r="D104" s="504"/>
      <c r="E104" s="643"/>
      <c r="F104" s="643"/>
      <c r="G104" s="643"/>
    </row>
    <row r="105" spans="1:7" s="1" customFormat="1">
      <c r="A105" s="65" t="s">
        <v>182</v>
      </c>
      <c r="B105" s="96" t="s">
        <v>1023</v>
      </c>
      <c r="C105" s="642">
        <v>0</v>
      </c>
      <c r="D105" s="504"/>
      <c r="E105" s="643"/>
      <c r="F105" s="643"/>
      <c r="G105" s="643"/>
    </row>
    <row r="106" spans="1:7" s="1" customFormat="1">
      <c r="A106" s="65" t="s">
        <v>402</v>
      </c>
      <c r="B106" s="96" t="s">
        <v>1024</v>
      </c>
      <c r="C106" s="642">
        <v>0.01</v>
      </c>
      <c r="D106" s="504"/>
      <c r="E106" s="643"/>
      <c r="F106" s="643"/>
      <c r="G106" s="643"/>
    </row>
    <row r="107" spans="1:7" s="1" customFormat="1">
      <c r="A107" s="65" t="s">
        <v>404</v>
      </c>
      <c r="B107" s="96" t="s">
        <v>1025</v>
      </c>
      <c r="C107" s="642">
        <v>0</v>
      </c>
      <c r="D107" s="504"/>
      <c r="E107" s="643"/>
      <c r="F107" s="643"/>
      <c r="G107" s="643"/>
    </row>
    <row r="108" spans="1:7" s="1" customFormat="1">
      <c r="A108" s="65" t="s">
        <v>1046</v>
      </c>
      <c r="B108" s="96" t="s">
        <v>975</v>
      </c>
      <c r="C108" s="642">
        <v>0</v>
      </c>
      <c r="D108" s="504"/>
      <c r="E108" s="643"/>
      <c r="F108" s="643"/>
      <c r="G108" s="643"/>
    </row>
    <row r="109" spans="1:7" s="1" customFormat="1">
      <c r="A109" s="65" t="s">
        <v>1047</v>
      </c>
      <c r="B109" s="96" t="s">
        <v>1026</v>
      </c>
      <c r="C109" s="642">
        <v>0</v>
      </c>
      <c r="D109" s="504"/>
      <c r="E109" s="643"/>
      <c r="F109" s="643"/>
      <c r="G109" s="643"/>
    </row>
    <row r="110" spans="1:7" s="1" customFormat="1">
      <c r="A110" s="65" t="s">
        <v>1048</v>
      </c>
      <c r="B110" s="96" t="s">
        <v>977</v>
      </c>
      <c r="C110" s="642">
        <v>0</v>
      </c>
      <c r="D110" s="504"/>
      <c r="E110" s="643"/>
      <c r="F110" s="643"/>
      <c r="G110" s="643"/>
    </row>
    <row r="111" spans="1:7" s="1" customFormat="1">
      <c r="A111" s="82" t="s">
        <v>1049</v>
      </c>
      <c r="B111" s="96" t="s">
        <v>1027</v>
      </c>
      <c r="C111" s="642">
        <v>0</v>
      </c>
      <c r="D111" s="504"/>
      <c r="E111" s="643"/>
      <c r="F111" s="643"/>
      <c r="G111" s="643"/>
    </row>
    <row r="112" spans="1:7" s="1" customFormat="1">
      <c r="A112" s="65" t="s">
        <v>1050</v>
      </c>
      <c r="B112" s="96" t="s">
        <v>1028</v>
      </c>
      <c r="C112" s="642">
        <v>0</v>
      </c>
      <c r="D112" s="504" t="s">
        <v>1051</v>
      </c>
      <c r="E112" s="643"/>
      <c r="F112" s="643"/>
      <c r="G112" s="643"/>
    </row>
    <row r="113" spans="1:7" s="1" customFormat="1" ht="15.75" thickBot="1">
      <c r="A113" s="109" t="s">
        <v>1052</v>
      </c>
      <c r="B113" s="96" t="s">
        <v>1030</v>
      </c>
      <c r="C113" s="644">
        <v>0</v>
      </c>
      <c r="D113" s="508" t="s">
        <v>1053</v>
      </c>
      <c r="E113" s="643"/>
      <c r="F113" s="643"/>
      <c r="G113" s="643"/>
    </row>
    <row r="114" spans="1:7" s="1" customFormat="1">
      <c r="A114" s="249" t="s">
        <v>496</v>
      </c>
      <c r="B114" s="280" t="s">
        <v>1054</v>
      </c>
      <c r="C114" s="251">
        <f>SUM(C115:C125)</f>
        <v>929.98837560289735</v>
      </c>
      <c r="D114" s="623"/>
      <c r="E114" s="608"/>
      <c r="F114" s="609"/>
      <c r="G114" s="609"/>
    </row>
    <row r="115" spans="1:7" s="1" customFormat="1">
      <c r="A115" s="218" t="s">
        <v>1055</v>
      </c>
      <c r="B115" s="96" t="s">
        <v>916</v>
      </c>
      <c r="C115" s="640">
        <f t="shared" ref="C115:C125" si="1">SUM(C127,C139,C151,C163,C175)</f>
        <v>38.21</v>
      </c>
      <c r="D115" s="504" t="s">
        <v>1056</v>
      </c>
      <c r="E115" s="608"/>
      <c r="F115" s="609"/>
      <c r="G115" s="609"/>
    </row>
    <row r="116" spans="1:7" s="1" customFormat="1">
      <c r="A116" s="218" t="s">
        <v>1057</v>
      </c>
      <c r="B116" s="96" t="s">
        <v>918</v>
      </c>
      <c r="C116" s="640">
        <f t="shared" si="1"/>
        <v>0</v>
      </c>
      <c r="D116" s="504" t="s">
        <v>1058</v>
      </c>
      <c r="E116" s="608"/>
      <c r="F116" s="609"/>
      <c r="G116" s="609"/>
    </row>
    <row r="117" spans="1:7" s="1" customFormat="1">
      <c r="A117" s="218" t="s">
        <v>1059</v>
      </c>
      <c r="B117" s="96" t="s">
        <v>1001</v>
      </c>
      <c r="C117" s="640">
        <f t="shared" si="1"/>
        <v>74.31</v>
      </c>
      <c r="D117" s="504" t="s">
        <v>1060</v>
      </c>
      <c r="E117" s="608"/>
      <c r="F117" s="609"/>
      <c r="G117" s="609"/>
    </row>
    <row r="118" spans="1:7" s="1" customFormat="1">
      <c r="A118" s="218" t="s">
        <v>1061</v>
      </c>
      <c r="B118" s="96" t="s">
        <v>922</v>
      </c>
      <c r="C118" s="640">
        <f t="shared" si="1"/>
        <v>129.07999999999998</v>
      </c>
      <c r="D118" s="504" t="s">
        <v>1062</v>
      </c>
      <c r="E118" s="608"/>
      <c r="F118" s="609"/>
      <c r="G118" s="609"/>
    </row>
    <row r="119" spans="1:7" s="1" customFormat="1">
      <c r="A119" s="218" t="s">
        <v>1063</v>
      </c>
      <c r="B119" s="96" t="s">
        <v>924</v>
      </c>
      <c r="C119" s="640">
        <f t="shared" si="1"/>
        <v>89.91</v>
      </c>
      <c r="D119" s="504" t="s">
        <v>1064</v>
      </c>
      <c r="E119" s="608"/>
      <c r="F119" s="609"/>
      <c r="G119" s="609"/>
    </row>
    <row r="120" spans="1:7" s="1" customFormat="1">
      <c r="A120" s="218" t="s">
        <v>1065</v>
      </c>
      <c r="B120" s="96" t="s">
        <v>926</v>
      </c>
      <c r="C120" s="640">
        <f t="shared" si="1"/>
        <v>32.92</v>
      </c>
      <c r="D120" s="504" t="s">
        <v>1066</v>
      </c>
      <c r="E120" s="608"/>
      <c r="F120" s="609"/>
      <c r="G120" s="609"/>
    </row>
    <row r="121" spans="1:7" s="1" customFormat="1">
      <c r="A121" s="218" t="s">
        <v>1067</v>
      </c>
      <c r="B121" s="96" t="s">
        <v>928</v>
      </c>
      <c r="C121" s="640">
        <f t="shared" si="1"/>
        <v>0</v>
      </c>
      <c r="D121" s="504" t="s">
        <v>1068</v>
      </c>
      <c r="E121" s="608"/>
      <c r="F121" s="609"/>
      <c r="G121" s="609"/>
    </row>
    <row r="122" spans="1:7" s="1" customFormat="1" ht="25.5">
      <c r="A122" s="218" t="s">
        <v>1069</v>
      </c>
      <c r="B122" s="96" t="s">
        <v>930</v>
      </c>
      <c r="C122" s="640">
        <f t="shared" si="1"/>
        <v>136.41</v>
      </c>
      <c r="D122" s="504" t="s">
        <v>1070</v>
      </c>
      <c r="E122" s="608"/>
      <c r="F122" s="609"/>
      <c r="G122" s="609"/>
    </row>
    <row r="123" spans="1:7" s="1" customFormat="1" ht="25.5">
      <c r="A123" s="218" t="s">
        <v>1071</v>
      </c>
      <c r="B123" s="96" t="s">
        <v>932</v>
      </c>
      <c r="C123" s="640">
        <f t="shared" si="1"/>
        <v>71.3</v>
      </c>
      <c r="D123" s="504" t="s">
        <v>1072</v>
      </c>
      <c r="E123" s="608"/>
      <c r="F123" s="609"/>
      <c r="G123" s="609"/>
    </row>
    <row r="124" spans="1:7" s="1" customFormat="1">
      <c r="A124" s="218" t="s">
        <v>1073</v>
      </c>
      <c r="B124" s="96" t="s">
        <v>1016</v>
      </c>
      <c r="C124" s="640">
        <f t="shared" si="1"/>
        <v>124.25353277999999</v>
      </c>
      <c r="D124" s="504" t="s">
        <v>1074</v>
      </c>
      <c r="E124" s="608"/>
      <c r="F124" s="609"/>
      <c r="G124" s="609"/>
    </row>
    <row r="125" spans="1:7" s="1" customFormat="1">
      <c r="A125" s="218" t="s">
        <v>1075</v>
      </c>
      <c r="B125" s="96" t="s">
        <v>1019</v>
      </c>
      <c r="C125" s="640">
        <f t="shared" si="1"/>
        <v>233.59484282289736</v>
      </c>
      <c r="D125" s="504" t="s">
        <v>1076</v>
      </c>
      <c r="E125" s="608"/>
      <c r="F125" s="609"/>
      <c r="G125" s="609"/>
    </row>
    <row r="126" spans="1:7" s="1" customFormat="1">
      <c r="A126" s="218">
        <v>1</v>
      </c>
      <c r="B126" s="610" t="s">
        <v>1077</v>
      </c>
      <c r="C126" s="219">
        <f>SUM(C127:C137)</f>
        <v>687.58483388666502</v>
      </c>
      <c r="D126" s="504"/>
      <c r="E126" s="608"/>
      <c r="F126" s="609"/>
      <c r="G126" s="609"/>
    </row>
    <row r="127" spans="1:7" s="1" customFormat="1">
      <c r="A127" s="65" t="s">
        <v>285</v>
      </c>
      <c r="B127" s="96" t="s">
        <v>965</v>
      </c>
      <c r="C127" s="645">
        <v>26.3</v>
      </c>
      <c r="D127" s="504"/>
      <c r="E127" s="643"/>
      <c r="F127" s="643"/>
      <c r="G127" s="643"/>
    </row>
    <row r="128" spans="1:7" s="1" customFormat="1">
      <c r="A128" s="65" t="s">
        <v>295</v>
      </c>
      <c r="B128" s="96" t="s">
        <v>1022</v>
      </c>
      <c r="C128" s="645">
        <v>0</v>
      </c>
      <c r="D128" s="504"/>
      <c r="E128" s="643"/>
      <c r="F128" s="643"/>
      <c r="G128" s="643"/>
    </row>
    <row r="129" spans="1:7" s="1" customFormat="1">
      <c r="A129" s="65" t="s">
        <v>297</v>
      </c>
      <c r="B129" s="96" t="s">
        <v>1023</v>
      </c>
      <c r="C129" s="645">
        <v>56.72</v>
      </c>
      <c r="D129" s="504"/>
      <c r="E129" s="643"/>
      <c r="F129" s="643"/>
      <c r="G129" s="643"/>
    </row>
    <row r="130" spans="1:7" s="1" customFormat="1">
      <c r="A130" s="65" t="s">
        <v>16</v>
      </c>
      <c r="B130" s="96" t="s">
        <v>1024</v>
      </c>
      <c r="C130" s="645">
        <v>97.45</v>
      </c>
      <c r="D130" s="504"/>
      <c r="E130" s="643"/>
      <c r="F130" s="643"/>
      <c r="G130" s="643"/>
    </row>
    <row r="131" spans="1:7" s="1" customFormat="1">
      <c r="A131" s="65" t="s">
        <v>18</v>
      </c>
      <c r="B131" s="96" t="s">
        <v>1025</v>
      </c>
      <c r="C131" s="645">
        <v>60.58</v>
      </c>
      <c r="D131" s="504"/>
      <c r="E131" s="643"/>
      <c r="F131" s="643"/>
      <c r="G131" s="643"/>
    </row>
    <row r="132" spans="1:7" s="1" customFormat="1">
      <c r="A132" s="65" t="s">
        <v>20</v>
      </c>
      <c r="B132" s="96" t="s">
        <v>975</v>
      </c>
      <c r="C132" s="645">
        <v>25.12</v>
      </c>
      <c r="D132" s="504"/>
      <c r="E132" s="643"/>
      <c r="F132" s="643"/>
      <c r="G132" s="643"/>
    </row>
    <row r="133" spans="1:7" s="1" customFormat="1">
      <c r="A133" s="65" t="s">
        <v>747</v>
      </c>
      <c r="B133" s="96" t="s">
        <v>1026</v>
      </c>
      <c r="C133" s="645">
        <v>0</v>
      </c>
      <c r="D133" s="504"/>
      <c r="E133" s="643"/>
      <c r="F133" s="643"/>
      <c r="G133" s="643"/>
    </row>
    <row r="134" spans="1:7" s="1" customFormat="1">
      <c r="A134" s="65" t="s">
        <v>756</v>
      </c>
      <c r="B134" s="96" t="s">
        <v>977</v>
      </c>
      <c r="C134" s="645">
        <v>104.11</v>
      </c>
      <c r="D134" s="504"/>
      <c r="E134" s="643"/>
      <c r="F134" s="643"/>
      <c r="G134" s="643"/>
    </row>
    <row r="135" spans="1:7" s="1" customFormat="1">
      <c r="A135" s="65" t="s">
        <v>770</v>
      </c>
      <c r="B135" s="96" t="s">
        <v>1027</v>
      </c>
      <c r="C135" s="645">
        <v>54.44</v>
      </c>
      <c r="D135" s="504"/>
      <c r="E135" s="643"/>
      <c r="F135" s="643"/>
      <c r="G135" s="643"/>
    </row>
    <row r="136" spans="1:7" s="1" customFormat="1">
      <c r="A136" s="65" t="s">
        <v>772</v>
      </c>
      <c r="B136" s="96" t="s">
        <v>1028</v>
      </c>
      <c r="C136" s="645">
        <v>86.332163519999995</v>
      </c>
      <c r="D136" s="504" t="s">
        <v>1078</v>
      </c>
      <c r="E136" s="643"/>
      <c r="F136" s="643"/>
      <c r="G136" s="643"/>
    </row>
    <row r="137" spans="1:7" s="1" customFormat="1">
      <c r="A137" s="65" t="s">
        <v>824</v>
      </c>
      <c r="B137" s="96" t="s">
        <v>1030</v>
      </c>
      <c r="C137" s="645">
        <v>176.532670366665</v>
      </c>
      <c r="D137" s="504" t="s">
        <v>1079</v>
      </c>
      <c r="E137" s="643"/>
      <c r="F137" s="643"/>
      <c r="G137" s="643"/>
    </row>
    <row r="138" spans="1:7" s="1" customFormat="1">
      <c r="A138" s="218">
        <v>2</v>
      </c>
      <c r="B138" s="610" t="s">
        <v>1080</v>
      </c>
      <c r="C138" s="219">
        <f>SUM(C139:C149)</f>
        <v>213.77384036151381</v>
      </c>
      <c r="D138" s="504"/>
      <c r="E138" s="608"/>
      <c r="F138" s="609"/>
      <c r="G138" s="609"/>
    </row>
    <row r="139" spans="1:7" s="1" customFormat="1">
      <c r="A139" s="65" t="s">
        <v>300</v>
      </c>
      <c r="B139" s="96" t="s">
        <v>965</v>
      </c>
      <c r="C139" s="645">
        <v>8.5500000000000007</v>
      </c>
      <c r="D139" s="504"/>
      <c r="E139" s="643"/>
      <c r="F139" s="643"/>
      <c r="G139" s="643"/>
    </row>
    <row r="140" spans="1:7" s="1" customFormat="1">
      <c r="A140" s="65" t="s">
        <v>354</v>
      </c>
      <c r="B140" s="96" t="s">
        <v>1022</v>
      </c>
      <c r="C140" s="645">
        <v>0</v>
      </c>
      <c r="D140" s="504"/>
      <c r="E140" s="643"/>
      <c r="F140" s="643"/>
      <c r="G140" s="643"/>
    </row>
    <row r="141" spans="1:7" s="1" customFormat="1">
      <c r="A141" s="65" t="s">
        <v>356</v>
      </c>
      <c r="B141" s="96" t="s">
        <v>1023</v>
      </c>
      <c r="C141" s="645">
        <v>17.59</v>
      </c>
      <c r="D141" s="504"/>
      <c r="E141" s="643"/>
      <c r="F141" s="643"/>
      <c r="G141" s="643"/>
    </row>
    <row r="142" spans="1:7" s="1" customFormat="1">
      <c r="A142" s="65" t="s">
        <v>358</v>
      </c>
      <c r="B142" s="96" t="s">
        <v>1024</v>
      </c>
      <c r="C142" s="645">
        <v>30.46</v>
      </c>
      <c r="D142" s="504"/>
      <c r="E142" s="643"/>
      <c r="F142" s="643"/>
      <c r="G142" s="643"/>
    </row>
    <row r="143" spans="1:7" s="1" customFormat="1">
      <c r="A143" s="65" t="s">
        <v>360</v>
      </c>
      <c r="B143" s="96" t="s">
        <v>1025</v>
      </c>
      <c r="C143" s="645">
        <v>18.88</v>
      </c>
      <c r="D143" s="504"/>
      <c r="E143" s="643"/>
      <c r="F143" s="643"/>
      <c r="G143" s="643"/>
    </row>
    <row r="144" spans="1:7" s="1" customFormat="1">
      <c r="A144" s="65" t="s">
        <v>841</v>
      </c>
      <c r="B144" s="96" t="s">
        <v>975</v>
      </c>
      <c r="C144" s="645">
        <v>7.8</v>
      </c>
      <c r="D144" s="504"/>
      <c r="E144" s="643"/>
      <c r="F144" s="643"/>
      <c r="G144" s="643"/>
    </row>
    <row r="145" spans="1:7" s="1" customFormat="1">
      <c r="A145" s="65" t="s">
        <v>843</v>
      </c>
      <c r="B145" s="96" t="s">
        <v>1026</v>
      </c>
      <c r="C145" s="645">
        <v>0</v>
      </c>
      <c r="D145" s="504"/>
      <c r="E145" s="643"/>
      <c r="F145" s="643"/>
      <c r="G145" s="643"/>
    </row>
    <row r="146" spans="1:7" s="1" customFormat="1">
      <c r="A146" s="65" t="s">
        <v>845</v>
      </c>
      <c r="B146" s="96" t="s">
        <v>977</v>
      </c>
      <c r="C146" s="645">
        <v>32.299999999999997</v>
      </c>
      <c r="D146" s="504"/>
      <c r="E146" s="643"/>
      <c r="F146" s="643"/>
      <c r="G146" s="643"/>
    </row>
    <row r="147" spans="1:7" s="1" customFormat="1">
      <c r="A147" s="65" t="s">
        <v>847</v>
      </c>
      <c r="B147" s="96" t="s">
        <v>1027</v>
      </c>
      <c r="C147" s="645">
        <v>16.86</v>
      </c>
      <c r="D147" s="504"/>
      <c r="E147" s="643"/>
      <c r="F147" s="643"/>
      <c r="G147" s="643"/>
    </row>
    <row r="148" spans="1:7" s="1" customFormat="1">
      <c r="A148" s="65" t="s">
        <v>849</v>
      </c>
      <c r="B148" s="96" t="s">
        <v>1028</v>
      </c>
      <c r="C148" s="645">
        <v>27.045933420000001</v>
      </c>
      <c r="D148" s="504" t="s">
        <v>1081</v>
      </c>
      <c r="E148" s="643"/>
      <c r="F148" s="643"/>
      <c r="G148" s="643"/>
    </row>
    <row r="149" spans="1:7" s="1" customFormat="1">
      <c r="A149" s="65" t="s">
        <v>851</v>
      </c>
      <c r="B149" s="96" t="s">
        <v>1030</v>
      </c>
      <c r="C149" s="645">
        <v>54.287906941513803</v>
      </c>
      <c r="D149" s="504" t="s">
        <v>1082</v>
      </c>
      <c r="E149" s="643"/>
      <c r="F149" s="643"/>
      <c r="G149" s="643"/>
    </row>
    <row r="150" spans="1:7" s="1" customFormat="1">
      <c r="A150" s="218">
        <v>3</v>
      </c>
      <c r="B150" s="610" t="s">
        <v>1083</v>
      </c>
      <c r="C150" s="219">
        <f>SUM(C151:C161)</f>
        <v>0</v>
      </c>
      <c r="D150" s="504"/>
      <c r="E150" s="643"/>
      <c r="F150" s="643"/>
      <c r="G150" s="643"/>
    </row>
    <row r="151" spans="1:7" s="1" customFormat="1">
      <c r="A151" s="65" t="s">
        <v>165</v>
      </c>
      <c r="B151" s="96" t="s">
        <v>965</v>
      </c>
      <c r="C151" s="645">
        <v>0</v>
      </c>
      <c r="D151" s="504"/>
      <c r="E151" s="643"/>
      <c r="F151" s="643"/>
      <c r="G151" s="643"/>
    </row>
    <row r="152" spans="1:7" s="1" customFormat="1">
      <c r="A152" s="65" t="s">
        <v>329</v>
      </c>
      <c r="B152" s="96" t="s">
        <v>1022</v>
      </c>
      <c r="C152" s="645">
        <v>0</v>
      </c>
      <c r="D152" s="504"/>
      <c r="E152" s="643"/>
      <c r="F152" s="643"/>
      <c r="G152" s="643"/>
    </row>
    <row r="153" spans="1:7" s="1" customFormat="1">
      <c r="A153" s="65" t="s">
        <v>331</v>
      </c>
      <c r="B153" s="96" t="s">
        <v>1023</v>
      </c>
      <c r="C153" s="645">
        <v>0</v>
      </c>
      <c r="D153" s="504"/>
      <c r="E153" s="643"/>
      <c r="F153" s="643"/>
      <c r="G153" s="643"/>
    </row>
    <row r="154" spans="1:7" s="1" customFormat="1">
      <c r="A154" s="65" t="s">
        <v>437</v>
      </c>
      <c r="B154" s="96" t="s">
        <v>1024</v>
      </c>
      <c r="C154" s="645">
        <v>0</v>
      </c>
      <c r="D154" s="504"/>
      <c r="E154" s="643"/>
      <c r="F154" s="643"/>
      <c r="G154" s="643"/>
    </row>
    <row r="155" spans="1:7" s="1" customFormat="1">
      <c r="A155" s="65" t="s">
        <v>1036</v>
      </c>
      <c r="B155" s="96" t="s">
        <v>1025</v>
      </c>
      <c r="C155" s="645">
        <v>0</v>
      </c>
      <c r="D155" s="504"/>
      <c r="E155" s="643"/>
      <c r="F155" s="643"/>
      <c r="G155" s="643"/>
    </row>
    <row r="156" spans="1:7" s="1" customFormat="1">
      <c r="A156" s="65" t="s">
        <v>1037</v>
      </c>
      <c r="B156" s="96" t="s">
        <v>975</v>
      </c>
      <c r="C156" s="645">
        <v>0</v>
      </c>
      <c r="D156" s="504"/>
      <c r="E156" s="643"/>
      <c r="F156" s="643"/>
      <c r="G156" s="643"/>
    </row>
    <row r="157" spans="1:7" s="1" customFormat="1">
      <c r="A157" s="65" t="s">
        <v>1038</v>
      </c>
      <c r="B157" s="96" t="s">
        <v>1026</v>
      </c>
      <c r="C157" s="645">
        <v>0</v>
      </c>
      <c r="D157" s="504"/>
      <c r="E157" s="643"/>
      <c r="F157" s="643"/>
      <c r="G157" s="643"/>
    </row>
    <row r="158" spans="1:7" s="1" customFormat="1" ht="27.75" customHeight="1">
      <c r="A158" s="65" t="s">
        <v>1039</v>
      </c>
      <c r="B158" s="96" t="s">
        <v>977</v>
      </c>
      <c r="C158" s="645">
        <v>0</v>
      </c>
      <c r="D158" s="504"/>
      <c r="E158" s="643"/>
      <c r="F158" s="643"/>
      <c r="G158" s="643"/>
    </row>
    <row r="159" spans="1:7" s="1" customFormat="1">
      <c r="A159" s="65" t="s">
        <v>1040</v>
      </c>
      <c r="B159" s="96" t="s">
        <v>1027</v>
      </c>
      <c r="C159" s="645">
        <v>0</v>
      </c>
      <c r="D159" s="504"/>
      <c r="E159" s="643"/>
      <c r="F159" s="643"/>
      <c r="G159" s="643"/>
    </row>
    <row r="160" spans="1:7" s="1" customFormat="1">
      <c r="A160" s="65" t="s">
        <v>1041</v>
      </c>
      <c r="B160" s="96" t="s">
        <v>1028</v>
      </c>
      <c r="C160" s="645">
        <v>0</v>
      </c>
      <c r="D160" s="504" t="s">
        <v>1084</v>
      </c>
      <c r="E160" s="643"/>
      <c r="F160" s="643"/>
      <c r="G160" s="643"/>
    </row>
    <row r="161" spans="1:7" s="1" customFormat="1">
      <c r="A161" s="65" t="s">
        <v>1043</v>
      </c>
      <c r="B161" s="96" t="s">
        <v>1030</v>
      </c>
      <c r="C161" s="645">
        <v>0</v>
      </c>
      <c r="D161" s="504" t="s">
        <v>1085</v>
      </c>
      <c r="E161" s="643"/>
      <c r="F161" s="643"/>
      <c r="G161" s="643"/>
    </row>
    <row r="162" spans="1:7" s="1" customFormat="1">
      <c r="A162" s="218">
        <v>4</v>
      </c>
      <c r="B162" s="610" t="s">
        <v>1086</v>
      </c>
      <c r="C162" s="219">
        <f>SUM(C163:C173)</f>
        <v>20.712729915291774</v>
      </c>
      <c r="D162" s="504"/>
      <c r="E162" s="608"/>
      <c r="F162" s="609"/>
      <c r="G162" s="609"/>
    </row>
    <row r="163" spans="1:7" s="1" customFormat="1">
      <c r="A163" s="65" t="s">
        <v>171</v>
      </c>
      <c r="B163" s="96" t="s">
        <v>965</v>
      </c>
      <c r="C163" s="645">
        <v>3.36</v>
      </c>
      <c r="D163" s="504"/>
      <c r="E163" s="643"/>
      <c r="F163" s="643"/>
      <c r="G163" s="643"/>
    </row>
    <row r="164" spans="1:7" s="1" customFormat="1">
      <c r="A164" s="65" t="s">
        <v>178</v>
      </c>
      <c r="B164" s="96" t="s">
        <v>1022</v>
      </c>
      <c r="C164" s="645">
        <v>0</v>
      </c>
      <c r="D164" s="504"/>
      <c r="E164" s="643"/>
      <c r="F164" s="643"/>
      <c r="G164" s="643"/>
    </row>
    <row r="165" spans="1:7" s="1" customFormat="1">
      <c r="A165" s="65" t="s">
        <v>182</v>
      </c>
      <c r="B165" s="96" t="s">
        <v>1023</v>
      </c>
      <c r="C165" s="645">
        <v>0</v>
      </c>
      <c r="D165" s="504"/>
      <c r="E165" s="643"/>
      <c r="F165" s="643"/>
      <c r="G165" s="643"/>
    </row>
    <row r="166" spans="1:7" s="1" customFormat="1">
      <c r="A166" s="65" t="s">
        <v>402</v>
      </c>
      <c r="B166" s="96" t="s">
        <v>1024</v>
      </c>
      <c r="C166" s="645">
        <v>1.17</v>
      </c>
      <c r="D166" s="504"/>
      <c r="E166" s="643"/>
      <c r="F166" s="643"/>
      <c r="G166" s="643"/>
    </row>
    <row r="167" spans="1:7" s="1" customFormat="1">
      <c r="A167" s="65" t="s">
        <v>404</v>
      </c>
      <c r="B167" s="96" t="s">
        <v>1025</v>
      </c>
      <c r="C167" s="645">
        <v>10.45</v>
      </c>
      <c r="D167" s="504"/>
      <c r="E167" s="643"/>
      <c r="F167" s="643"/>
      <c r="G167" s="643"/>
    </row>
    <row r="168" spans="1:7" s="1" customFormat="1">
      <c r="A168" s="65" t="s">
        <v>1046</v>
      </c>
      <c r="B168" s="96" t="s">
        <v>975</v>
      </c>
      <c r="C168" s="645">
        <v>0</v>
      </c>
      <c r="D168" s="504"/>
      <c r="E168" s="643"/>
      <c r="F168" s="643"/>
      <c r="G168" s="643"/>
    </row>
    <row r="169" spans="1:7" s="1" customFormat="1">
      <c r="A169" s="65" t="s">
        <v>1047</v>
      </c>
      <c r="B169" s="96" t="s">
        <v>1026</v>
      </c>
      <c r="C169" s="645">
        <v>0</v>
      </c>
      <c r="D169" s="504"/>
      <c r="E169" s="643"/>
      <c r="F169" s="643"/>
      <c r="G169" s="643"/>
    </row>
    <row r="170" spans="1:7" s="1" customFormat="1">
      <c r="A170" s="65" t="s">
        <v>1048</v>
      </c>
      <c r="B170" s="96" t="s">
        <v>977</v>
      </c>
      <c r="C170" s="645">
        <v>0</v>
      </c>
      <c r="D170" s="504"/>
      <c r="E170" s="643"/>
      <c r="F170" s="643"/>
      <c r="G170" s="643"/>
    </row>
    <row r="171" spans="1:7" s="1" customFormat="1">
      <c r="A171" s="65" t="s">
        <v>1049</v>
      </c>
      <c r="B171" s="96" t="s">
        <v>1027</v>
      </c>
      <c r="C171" s="645">
        <v>0</v>
      </c>
      <c r="D171" s="504"/>
      <c r="E171" s="643"/>
      <c r="F171" s="643"/>
      <c r="G171" s="643"/>
    </row>
    <row r="172" spans="1:7" s="1" customFormat="1">
      <c r="A172" s="65" t="s">
        <v>1050</v>
      </c>
      <c r="B172" s="96" t="s">
        <v>1028</v>
      </c>
      <c r="C172" s="645">
        <v>5.4628925400000004</v>
      </c>
      <c r="D172" s="504" t="s">
        <v>1087</v>
      </c>
      <c r="E172" s="643"/>
      <c r="F172" s="643"/>
      <c r="G172" s="643"/>
    </row>
    <row r="173" spans="1:7" s="1" customFormat="1">
      <c r="A173" s="65" t="s">
        <v>1052</v>
      </c>
      <c r="B173" s="96" t="s">
        <v>1030</v>
      </c>
      <c r="C173" s="645">
        <v>0.26983737529177398</v>
      </c>
      <c r="D173" s="504" t="s">
        <v>1088</v>
      </c>
      <c r="E173" s="643"/>
      <c r="F173" s="643"/>
      <c r="G173" s="643"/>
    </row>
    <row r="174" spans="1:7" s="1" customFormat="1">
      <c r="A174" s="218">
        <v>5</v>
      </c>
      <c r="B174" s="610" t="s">
        <v>1089</v>
      </c>
      <c r="C174" s="219">
        <f>SUM(C175:C185)</f>
        <v>7.9169714394267805</v>
      </c>
      <c r="D174" s="504"/>
      <c r="E174" s="608"/>
      <c r="F174" s="609"/>
      <c r="G174" s="609"/>
    </row>
    <row r="175" spans="1:7" s="1" customFormat="1">
      <c r="A175" s="65" t="s">
        <v>187</v>
      </c>
      <c r="B175" s="96" t="s">
        <v>965</v>
      </c>
      <c r="C175" s="645">
        <v>0</v>
      </c>
      <c r="D175" s="504"/>
      <c r="E175" s="643"/>
      <c r="F175" s="643"/>
      <c r="G175" s="643"/>
    </row>
    <row r="176" spans="1:7" s="1" customFormat="1">
      <c r="A176" s="65" t="s">
        <v>189</v>
      </c>
      <c r="B176" s="96" t="s">
        <v>1022</v>
      </c>
      <c r="C176" s="645">
        <v>0</v>
      </c>
      <c r="D176" s="504"/>
      <c r="E176" s="643"/>
      <c r="F176" s="643"/>
      <c r="G176" s="643"/>
    </row>
    <row r="177" spans="1:7" s="1" customFormat="1">
      <c r="A177" s="65" t="s">
        <v>336</v>
      </c>
      <c r="B177" s="96" t="s">
        <v>1023</v>
      </c>
      <c r="C177" s="645">
        <v>0</v>
      </c>
      <c r="D177" s="504"/>
      <c r="E177" s="643"/>
      <c r="F177" s="643"/>
      <c r="G177" s="643"/>
    </row>
    <row r="178" spans="1:7" s="1" customFormat="1">
      <c r="A178" s="65" t="s">
        <v>338</v>
      </c>
      <c r="B178" s="96" t="s">
        <v>1024</v>
      </c>
      <c r="C178" s="645">
        <v>0</v>
      </c>
      <c r="D178" s="504"/>
      <c r="E178" s="643"/>
      <c r="F178" s="643"/>
      <c r="G178" s="643"/>
    </row>
    <row r="179" spans="1:7" s="1" customFormat="1">
      <c r="A179" s="65" t="s">
        <v>408</v>
      </c>
      <c r="B179" s="96" t="s">
        <v>1025</v>
      </c>
      <c r="C179" s="645">
        <v>0</v>
      </c>
      <c r="D179" s="504"/>
      <c r="E179" s="643"/>
      <c r="F179" s="643"/>
      <c r="G179" s="643"/>
    </row>
    <row r="180" spans="1:7" s="1" customFormat="1">
      <c r="A180" s="65" t="s">
        <v>1090</v>
      </c>
      <c r="B180" s="96" t="s">
        <v>975</v>
      </c>
      <c r="C180" s="645">
        <v>0</v>
      </c>
      <c r="D180" s="504"/>
      <c r="E180" s="643"/>
      <c r="F180" s="643"/>
      <c r="G180" s="643"/>
    </row>
    <row r="181" spans="1:7" s="1" customFormat="1">
      <c r="A181" s="65" t="s">
        <v>1091</v>
      </c>
      <c r="B181" s="96" t="s">
        <v>1026</v>
      </c>
      <c r="C181" s="645">
        <v>0</v>
      </c>
      <c r="D181" s="504"/>
      <c r="E181" s="643"/>
      <c r="F181" s="643"/>
      <c r="G181" s="643"/>
    </row>
    <row r="182" spans="1:7" s="1" customFormat="1">
      <c r="A182" s="65" t="s">
        <v>1092</v>
      </c>
      <c r="B182" s="96" t="s">
        <v>977</v>
      </c>
      <c r="C182" s="645">
        <v>0</v>
      </c>
      <c r="D182" s="504"/>
      <c r="E182" s="643"/>
      <c r="F182" s="643"/>
      <c r="G182" s="643"/>
    </row>
    <row r="183" spans="1:7" s="1" customFormat="1">
      <c r="A183" s="65" t="s">
        <v>1093</v>
      </c>
      <c r="B183" s="96" t="s">
        <v>1027</v>
      </c>
      <c r="C183" s="645">
        <v>0</v>
      </c>
      <c r="D183" s="504"/>
      <c r="E183" s="643"/>
      <c r="F183" s="643"/>
      <c r="G183" s="643"/>
    </row>
    <row r="184" spans="1:7" s="1" customFormat="1">
      <c r="A184" s="65" t="s">
        <v>1094</v>
      </c>
      <c r="B184" s="96" t="s">
        <v>1028</v>
      </c>
      <c r="C184" s="645">
        <v>5.4125433000000003</v>
      </c>
      <c r="D184" s="612" t="s">
        <v>1095</v>
      </c>
      <c r="E184" s="643"/>
      <c r="F184" s="643"/>
      <c r="G184" s="643"/>
    </row>
    <row r="185" spans="1:7" s="1" customFormat="1" ht="15.75" thickBot="1">
      <c r="A185" s="109" t="s">
        <v>1096</v>
      </c>
      <c r="B185" s="96" t="s">
        <v>1030</v>
      </c>
      <c r="C185" s="646">
        <v>2.5044281394267802</v>
      </c>
      <c r="D185" s="616" t="s">
        <v>1097</v>
      </c>
      <c r="E185" s="643"/>
      <c r="F185" s="643"/>
      <c r="G185" s="643"/>
    </row>
    <row r="186" spans="1:7" s="1" customFormat="1">
      <c r="A186" s="249" t="s">
        <v>546</v>
      </c>
      <c r="B186" s="280" t="s">
        <v>1098</v>
      </c>
      <c r="C186" s="647">
        <f>SUM(C187:C197)</f>
        <v>179.31404158138844</v>
      </c>
      <c r="D186" s="639"/>
      <c r="E186" s="637"/>
      <c r="F186" s="638"/>
      <c r="G186" s="638"/>
    </row>
    <row r="187" spans="1:7" s="1" customFormat="1">
      <c r="A187" s="218" t="s">
        <v>1099</v>
      </c>
      <c r="B187" s="96" t="s">
        <v>965</v>
      </c>
      <c r="C187" s="642">
        <v>46.46</v>
      </c>
      <c r="D187" s="504"/>
      <c r="E187" s="643"/>
      <c r="F187" s="643"/>
      <c r="G187" s="643"/>
    </row>
    <row r="188" spans="1:7" s="1" customFormat="1">
      <c r="A188" s="218" t="s">
        <v>1100</v>
      </c>
      <c r="B188" s="96" t="s">
        <v>1022</v>
      </c>
      <c r="C188" s="642">
        <v>1.78</v>
      </c>
      <c r="D188" s="504"/>
      <c r="E188" s="643"/>
      <c r="F188" s="643"/>
      <c r="G188" s="643"/>
    </row>
    <row r="189" spans="1:7" s="1" customFormat="1">
      <c r="A189" s="218" t="s">
        <v>1101</v>
      </c>
      <c r="B189" s="96" t="s">
        <v>1023</v>
      </c>
      <c r="C189" s="642">
        <v>32.130000000000003</v>
      </c>
      <c r="D189" s="504"/>
      <c r="E189" s="643"/>
      <c r="F189" s="643"/>
      <c r="G189" s="643"/>
    </row>
    <row r="190" spans="1:7" s="1" customFormat="1">
      <c r="A190" s="218" t="s">
        <v>1102</v>
      </c>
      <c r="B190" s="96" t="s">
        <v>1024</v>
      </c>
      <c r="C190" s="642">
        <v>39.47</v>
      </c>
      <c r="D190" s="504"/>
      <c r="E190" s="643"/>
      <c r="F190" s="643"/>
      <c r="G190" s="643"/>
    </row>
    <row r="191" spans="1:7" s="1" customFormat="1">
      <c r="A191" s="218" t="s">
        <v>1103</v>
      </c>
      <c r="B191" s="96" t="s">
        <v>1025</v>
      </c>
      <c r="C191" s="642">
        <v>57.9</v>
      </c>
      <c r="D191" s="504"/>
      <c r="E191" s="643"/>
      <c r="F191" s="643"/>
      <c r="G191" s="643"/>
    </row>
    <row r="192" spans="1:7" s="1" customFormat="1">
      <c r="A192" s="218" t="s">
        <v>1104</v>
      </c>
      <c r="B192" s="96" t="s">
        <v>975</v>
      </c>
      <c r="C192" s="642">
        <v>0</v>
      </c>
      <c r="D192" s="504"/>
      <c r="E192" s="643"/>
      <c r="F192" s="643"/>
      <c r="G192" s="643"/>
    </row>
    <row r="193" spans="1:7" s="1" customFormat="1">
      <c r="A193" s="218" t="s">
        <v>1105</v>
      </c>
      <c r="B193" s="96" t="s">
        <v>1026</v>
      </c>
      <c r="C193" s="642">
        <v>0</v>
      </c>
      <c r="D193" s="504"/>
      <c r="E193" s="643"/>
      <c r="F193" s="643"/>
      <c r="G193" s="643"/>
    </row>
    <row r="194" spans="1:7" s="1" customFormat="1">
      <c r="A194" s="218" t="s">
        <v>1106</v>
      </c>
      <c r="B194" s="96" t="s">
        <v>977</v>
      </c>
      <c r="C194" s="642">
        <v>0</v>
      </c>
      <c r="D194" s="504"/>
      <c r="E194" s="643"/>
      <c r="F194" s="643"/>
      <c r="G194" s="643"/>
    </row>
    <row r="195" spans="1:7" s="1" customFormat="1">
      <c r="A195" s="218" t="s">
        <v>1107</v>
      </c>
      <c r="B195" s="96" t="s">
        <v>1027</v>
      </c>
      <c r="C195" s="642">
        <v>0</v>
      </c>
      <c r="D195" s="504"/>
      <c r="E195" s="643"/>
      <c r="F195" s="643"/>
      <c r="G195" s="643"/>
    </row>
    <row r="196" spans="1:7" s="1" customFormat="1">
      <c r="A196" s="218" t="s">
        <v>1108</v>
      </c>
      <c r="B196" s="96" t="s">
        <v>1028</v>
      </c>
      <c r="C196" s="642">
        <v>0.57901625999999995</v>
      </c>
      <c r="D196" s="612" t="s">
        <v>1109</v>
      </c>
      <c r="E196" s="643"/>
      <c r="F196" s="643"/>
      <c r="G196" s="643"/>
    </row>
    <row r="197" spans="1:7" s="1" customFormat="1" ht="15.75" thickBot="1">
      <c r="A197" s="613" t="s">
        <v>1110</v>
      </c>
      <c r="B197" s="96" t="s">
        <v>1030</v>
      </c>
      <c r="C197" s="644">
        <v>0.99502532138841804</v>
      </c>
      <c r="D197" s="616" t="s">
        <v>1111</v>
      </c>
      <c r="E197" s="643"/>
      <c r="F197" s="643"/>
      <c r="G197" s="643"/>
    </row>
    <row r="198" spans="1:7" s="1" customFormat="1">
      <c r="A198" s="249" t="s">
        <v>548</v>
      </c>
      <c r="B198" s="280" t="s">
        <v>1112</v>
      </c>
      <c r="C198" s="647">
        <f>SUM(C199,C200,C201,C203)</f>
        <v>11.24</v>
      </c>
      <c r="D198" s="639"/>
      <c r="E198" s="637"/>
      <c r="F198" s="638"/>
      <c r="G198" s="638"/>
    </row>
    <row r="199" spans="1:7" s="1" customFormat="1">
      <c r="A199" s="218" t="s">
        <v>1113</v>
      </c>
      <c r="B199" s="96" t="s">
        <v>1114</v>
      </c>
      <c r="C199" s="642">
        <v>0.41</v>
      </c>
      <c r="D199" s="504"/>
      <c r="E199" s="643"/>
      <c r="F199" s="643"/>
      <c r="G199" s="643"/>
    </row>
    <row r="200" spans="1:7" s="1" customFormat="1">
      <c r="A200" s="218" t="s">
        <v>1115</v>
      </c>
      <c r="B200" s="96" t="s">
        <v>1025</v>
      </c>
      <c r="C200" s="642">
        <v>2.61</v>
      </c>
      <c r="D200" s="504"/>
      <c r="E200" s="643"/>
      <c r="F200" s="643"/>
      <c r="G200" s="643"/>
    </row>
    <row r="201" spans="1:7" s="1" customFormat="1">
      <c r="A201" s="218" t="s">
        <v>1116</v>
      </c>
      <c r="B201" s="96" t="s">
        <v>975</v>
      </c>
      <c r="C201" s="642">
        <v>8.2200000000000006</v>
      </c>
      <c r="D201" s="504"/>
      <c r="E201" s="643"/>
      <c r="F201" s="643"/>
      <c r="G201" s="643"/>
    </row>
    <row r="202" spans="1:7" s="1" customFormat="1">
      <c r="A202" s="648" t="s">
        <v>1117</v>
      </c>
      <c r="B202" s="649" t="s">
        <v>1118</v>
      </c>
      <c r="C202" s="650">
        <v>0</v>
      </c>
      <c r="D202" s="651"/>
      <c r="E202" s="643"/>
      <c r="F202" s="643"/>
      <c r="G202" s="643"/>
    </row>
    <row r="203" spans="1:7" s="1" customFormat="1" ht="15.75" thickBot="1">
      <c r="A203" s="613" t="s">
        <v>1119</v>
      </c>
      <c r="B203" s="652" t="s">
        <v>1026</v>
      </c>
      <c r="C203" s="644">
        <v>0</v>
      </c>
      <c r="D203" s="508"/>
      <c r="E203" s="643"/>
      <c r="F203" s="643"/>
      <c r="G203" s="643"/>
    </row>
    <row r="204" spans="1:7" s="1" customFormat="1">
      <c r="A204" s="249" t="s">
        <v>550</v>
      </c>
      <c r="B204" s="280" t="s">
        <v>1120</v>
      </c>
      <c r="C204" s="251">
        <f>SUM(C205:C215)</f>
        <v>84.708755814658048</v>
      </c>
      <c r="D204" s="623"/>
      <c r="E204" s="608"/>
      <c r="F204" s="609"/>
      <c r="G204" s="609"/>
    </row>
    <row r="205" spans="1:7" s="1" customFormat="1">
      <c r="A205" s="218" t="s">
        <v>1121</v>
      </c>
      <c r="B205" s="96" t="s">
        <v>1122</v>
      </c>
      <c r="C205" s="645">
        <v>0</v>
      </c>
      <c r="D205" s="653"/>
      <c r="E205" s="608"/>
      <c r="F205" s="609"/>
      <c r="G205" s="609"/>
    </row>
    <row r="206" spans="1:7" s="1" customFormat="1">
      <c r="A206" s="235" t="s">
        <v>1123</v>
      </c>
      <c r="B206" s="96" t="s">
        <v>967</v>
      </c>
      <c r="C206" s="645">
        <v>0</v>
      </c>
      <c r="D206" s="653"/>
      <c r="E206" s="608"/>
      <c r="F206" s="609"/>
      <c r="G206" s="609"/>
    </row>
    <row r="207" spans="1:7" s="1" customFormat="1">
      <c r="A207" s="218" t="s">
        <v>1124</v>
      </c>
      <c r="B207" s="96" t="s">
        <v>1125</v>
      </c>
      <c r="C207" s="645">
        <v>6.87</v>
      </c>
      <c r="D207" s="504"/>
      <c r="E207" s="643"/>
      <c r="F207" s="643"/>
      <c r="G207" s="643"/>
    </row>
    <row r="208" spans="1:7" s="1" customFormat="1">
      <c r="A208" s="218" t="s">
        <v>1126</v>
      </c>
      <c r="B208" s="96" t="s">
        <v>971</v>
      </c>
      <c r="C208" s="645">
        <v>14.88</v>
      </c>
      <c r="D208" s="504"/>
      <c r="E208" s="643"/>
      <c r="F208" s="643"/>
      <c r="G208" s="643"/>
    </row>
    <row r="209" spans="1:7" s="1" customFormat="1">
      <c r="A209" s="218" t="s">
        <v>1127</v>
      </c>
      <c r="B209" s="96" t="s">
        <v>1025</v>
      </c>
      <c r="C209" s="645">
        <v>0.04</v>
      </c>
      <c r="D209" s="504"/>
      <c r="E209" s="643"/>
      <c r="F209" s="643"/>
      <c r="G209" s="643"/>
    </row>
    <row r="210" spans="1:7" s="1" customFormat="1">
      <c r="A210" s="218" t="s">
        <v>1128</v>
      </c>
      <c r="B210" s="96" t="s">
        <v>975</v>
      </c>
      <c r="C210" s="645">
        <v>21.01</v>
      </c>
      <c r="D210" s="504"/>
      <c r="E210" s="643"/>
      <c r="F210" s="643"/>
      <c r="G210" s="643"/>
    </row>
    <row r="211" spans="1:7" s="1" customFormat="1">
      <c r="A211" s="218" t="s">
        <v>1129</v>
      </c>
      <c r="B211" s="96" t="s">
        <v>1026</v>
      </c>
      <c r="C211" s="645">
        <v>0</v>
      </c>
      <c r="D211" s="504"/>
      <c r="E211" s="643"/>
      <c r="F211" s="643"/>
      <c r="G211" s="643"/>
    </row>
    <row r="212" spans="1:7" s="1" customFormat="1">
      <c r="A212" s="218" t="s">
        <v>1130</v>
      </c>
      <c r="B212" s="96" t="s">
        <v>977</v>
      </c>
      <c r="C212" s="645">
        <v>2.88</v>
      </c>
      <c r="D212" s="504"/>
      <c r="E212" s="643"/>
      <c r="F212" s="643"/>
      <c r="G212" s="643"/>
    </row>
    <row r="213" spans="1:7" s="1" customFormat="1">
      <c r="A213" s="218" t="s">
        <v>1131</v>
      </c>
      <c r="B213" s="96" t="s">
        <v>1027</v>
      </c>
      <c r="C213" s="645">
        <v>21.35</v>
      </c>
      <c r="D213" s="504"/>
      <c r="E213" s="643"/>
      <c r="F213" s="643"/>
      <c r="G213" s="643"/>
    </row>
    <row r="214" spans="1:7" s="1" customFormat="1">
      <c r="A214" s="218" t="s">
        <v>1132</v>
      </c>
      <c r="B214" s="96" t="s">
        <v>1028</v>
      </c>
      <c r="C214" s="645">
        <v>16.405460699999999</v>
      </c>
      <c r="D214" s="612" t="s">
        <v>1133</v>
      </c>
      <c r="E214" s="643"/>
      <c r="F214" s="643"/>
      <c r="G214" s="643"/>
    </row>
    <row r="215" spans="1:7" s="1" customFormat="1" ht="15.75" thickBot="1">
      <c r="A215" s="613" t="s">
        <v>1134</v>
      </c>
      <c r="B215" s="96" t="s">
        <v>1030</v>
      </c>
      <c r="C215" s="645">
        <v>1.27329511465806</v>
      </c>
      <c r="D215" s="616" t="s">
        <v>1135</v>
      </c>
      <c r="E215" s="643"/>
      <c r="F215" s="643"/>
      <c r="G215" s="643"/>
    </row>
    <row r="216" spans="1:7" s="1" customFormat="1">
      <c r="A216" s="249" t="s">
        <v>552</v>
      </c>
      <c r="B216" s="280" t="s">
        <v>1136</v>
      </c>
      <c r="C216" s="647">
        <f>SUM(C217:C227)</f>
        <v>5.38</v>
      </c>
      <c r="D216" s="623"/>
      <c r="E216" s="608"/>
      <c r="F216" s="609"/>
      <c r="G216" s="609"/>
    </row>
    <row r="217" spans="1:7" s="1" customFormat="1">
      <c r="A217" s="235" t="s">
        <v>1137</v>
      </c>
      <c r="B217" s="96" t="s">
        <v>1138</v>
      </c>
      <c r="C217" s="654">
        <v>0</v>
      </c>
      <c r="D217" s="504"/>
      <c r="E217" s="608"/>
      <c r="F217" s="609"/>
      <c r="G217" s="609"/>
    </row>
    <row r="218" spans="1:7" s="1" customFormat="1">
      <c r="A218" s="235" t="s">
        <v>1139</v>
      </c>
      <c r="B218" s="96" t="s">
        <v>1022</v>
      </c>
      <c r="C218" s="654">
        <v>0</v>
      </c>
      <c r="D218" s="504"/>
      <c r="E218" s="608"/>
      <c r="F218" s="609"/>
      <c r="G218" s="609"/>
    </row>
    <row r="219" spans="1:7" s="1" customFormat="1">
      <c r="A219" s="218" t="s">
        <v>1140</v>
      </c>
      <c r="B219" s="96" t="s">
        <v>1141</v>
      </c>
      <c r="C219" s="654">
        <v>1.36</v>
      </c>
      <c r="D219" s="504"/>
      <c r="E219" s="655"/>
      <c r="F219" s="655"/>
      <c r="G219" s="655"/>
    </row>
    <row r="220" spans="1:7" s="1" customFormat="1">
      <c r="A220" s="218" t="s">
        <v>1142</v>
      </c>
      <c r="B220" s="96" t="s">
        <v>1024</v>
      </c>
      <c r="C220" s="654">
        <v>0.53</v>
      </c>
      <c r="D220" s="504"/>
      <c r="E220" s="655"/>
      <c r="F220" s="655"/>
      <c r="G220" s="655"/>
    </row>
    <row r="221" spans="1:7" s="1" customFormat="1">
      <c r="A221" s="218" t="s">
        <v>1143</v>
      </c>
      <c r="B221" s="96" t="s">
        <v>1025</v>
      </c>
      <c r="C221" s="654">
        <v>2.2000000000000002</v>
      </c>
      <c r="D221" s="504"/>
      <c r="E221" s="655"/>
      <c r="F221" s="655"/>
      <c r="G221" s="655"/>
    </row>
    <row r="222" spans="1:7" s="1" customFormat="1">
      <c r="A222" s="218" t="s">
        <v>1144</v>
      </c>
      <c r="B222" s="96" t="s">
        <v>975</v>
      </c>
      <c r="C222" s="654">
        <v>1.29</v>
      </c>
      <c r="D222" s="504"/>
      <c r="E222" s="655"/>
      <c r="F222" s="655"/>
      <c r="G222" s="655"/>
    </row>
    <row r="223" spans="1:7" s="1" customFormat="1">
      <c r="A223" s="218" t="s">
        <v>1145</v>
      </c>
      <c r="B223" s="96" t="s">
        <v>1026</v>
      </c>
      <c r="C223" s="654">
        <v>0</v>
      </c>
      <c r="D223" s="504"/>
      <c r="E223" s="655"/>
      <c r="F223" s="655"/>
      <c r="G223" s="655"/>
    </row>
    <row r="224" spans="1:7" s="1" customFormat="1">
      <c r="A224" s="218" t="s">
        <v>1146</v>
      </c>
      <c r="B224" s="96" t="s">
        <v>977</v>
      </c>
      <c r="C224" s="654">
        <v>0</v>
      </c>
      <c r="D224" s="504"/>
      <c r="E224" s="655"/>
      <c r="F224" s="655"/>
      <c r="G224" s="655"/>
    </row>
    <row r="225" spans="1:7" s="1" customFormat="1">
      <c r="A225" s="218" t="s">
        <v>1147</v>
      </c>
      <c r="B225" s="96" t="s">
        <v>1027</v>
      </c>
      <c r="C225" s="654">
        <v>0</v>
      </c>
      <c r="D225" s="504"/>
      <c r="E225" s="655"/>
      <c r="F225" s="655"/>
      <c r="G225" s="655"/>
    </row>
    <row r="226" spans="1:7" s="1" customFormat="1">
      <c r="A226" s="218" t="s">
        <v>1148</v>
      </c>
      <c r="B226" s="96" t="s">
        <v>1028</v>
      </c>
      <c r="C226" s="654">
        <v>0</v>
      </c>
      <c r="D226" s="612" t="s">
        <v>1149</v>
      </c>
      <c r="E226" s="655"/>
      <c r="F226" s="655"/>
      <c r="G226" s="655"/>
    </row>
    <row r="227" spans="1:7" s="1" customFormat="1" ht="15.75" thickBot="1">
      <c r="A227" s="613" t="s">
        <v>1150</v>
      </c>
      <c r="B227" s="96" t="s">
        <v>1030</v>
      </c>
      <c r="C227" s="654">
        <v>0</v>
      </c>
      <c r="D227" s="616" t="s">
        <v>1151</v>
      </c>
      <c r="E227" s="54"/>
      <c r="F227" s="54"/>
      <c r="G227" s="54"/>
    </row>
    <row r="228" spans="1:7" s="1" customFormat="1">
      <c r="A228" s="249" t="s">
        <v>554</v>
      </c>
      <c r="B228" s="280" t="s">
        <v>1152</v>
      </c>
      <c r="C228" s="647">
        <f>SUM(C229:C231)</f>
        <v>9.91</v>
      </c>
      <c r="D228" s="623"/>
      <c r="E228" s="608"/>
      <c r="F228" s="609"/>
      <c r="G228" s="609"/>
    </row>
    <row r="229" spans="1:7" s="1" customFormat="1">
      <c r="A229" s="218" t="s">
        <v>1153</v>
      </c>
      <c r="B229" s="96" t="s">
        <v>1154</v>
      </c>
      <c r="C229" s="629">
        <v>3.85</v>
      </c>
      <c r="D229" s="504"/>
      <c r="E229" s="655"/>
      <c r="F229" s="655"/>
      <c r="G229" s="655"/>
    </row>
    <row r="230" spans="1:7" s="1" customFormat="1">
      <c r="A230" s="218" t="s">
        <v>1155</v>
      </c>
      <c r="B230" s="96" t="s">
        <v>1025</v>
      </c>
      <c r="C230" s="629">
        <v>6.06</v>
      </c>
      <c r="D230" s="504"/>
      <c r="E230" s="655"/>
      <c r="F230" s="655"/>
      <c r="G230" s="655"/>
    </row>
    <row r="231" spans="1:7" s="1" customFormat="1" ht="15.75" thickBot="1">
      <c r="A231" s="613" t="s">
        <v>1156</v>
      </c>
      <c r="B231" s="652" t="s">
        <v>1026</v>
      </c>
      <c r="C231" s="632">
        <v>0</v>
      </c>
      <c r="D231" s="508"/>
      <c r="E231" s="655"/>
      <c r="F231" s="655"/>
      <c r="G231" s="655"/>
    </row>
    <row r="232" spans="1:7" s="1" customFormat="1">
      <c r="A232" s="249" t="s">
        <v>556</v>
      </c>
      <c r="B232" s="656" t="s">
        <v>1157</v>
      </c>
      <c r="C232" s="647">
        <f>SUM(C233:C243)</f>
        <v>2.4369687956038302</v>
      </c>
      <c r="D232" s="657"/>
      <c r="E232" s="54"/>
      <c r="F232" s="54"/>
      <c r="G232" s="54"/>
    </row>
    <row r="233" spans="1:7" s="1" customFormat="1">
      <c r="A233" s="658" t="s">
        <v>1158</v>
      </c>
      <c r="B233" s="96" t="s">
        <v>965</v>
      </c>
      <c r="C233" s="629">
        <v>0</v>
      </c>
      <c r="D233" s="504"/>
      <c r="E233" s="54"/>
      <c r="F233" s="54"/>
      <c r="G233" s="54"/>
    </row>
    <row r="234" spans="1:7" s="1" customFormat="1">
      <c r="A234" s="658" t="s">
        <v>1159</v>
      </c>
      <c r="B234" s="96" t="s">
        <v>1022</v>
      </c>
      <c r="C234" s="629">
        <v>0</v>
      </c>
      <c r="D234" s="504"/>
      <c r="E234" s="54"/>
      <c r="F234" s="54"/>
      <c r="G234" s="54"/>
    </row>
    <row r="235" spans="1:7" s="1" customFormat="1">
      <c r="A235" s="658" t="s">
        <v>1160</v>
      </c>
      <c r="B235" s="96" t="s">
        <v>1023</v>
      </c>
      <c r="C235" s="629">
        <v>0</v>
      </c>
      <c r="D235" s="504"/>
      <c r="E235" s="54"/>
      <c r="F235" s="54"/>
      <c r="G235" s="54"/>
    </row>
    <row r="236" spans="1:7" s="1" customFormat="1">
      <c r="A236" s="658" t="s">
        <v>1161</v>
      </c>
      <c r="B236" s="96" t="s">
        <v>1024</v>
      </c>
      <c r="C236" s="629">
        <v>0</v>
      </c>
      <c r="D236" s="504"/>
      <c r="E236" s="54"/>
      <c r="F236" s="54"/>
      <c r="G236" s="54"/>
    </row>
    <row r="237" spans="1:7" s="1" customFormat="1">
      <c r="A237" s="658" t="s">
        <v>1162</v>
      </c>
      <c r="B237" s="96" t="s">
        <v>1025</v>
      </c>
      <c r="C237" s="629">
        <v>0</v>
      </c>
      <c r="D237" s="504"/>
      <c r="E237" s="54"/>
      <c r="F237" s="54"/>
      <c r="G237" s="54"/>
    </row>
    <row r="238" spans="1:7" s="1" customFormat="1">
      <c r="A238" s="658" t="s">
        <v>1163</v>
      </c>
      <c r="B238" s="96" t="s">
        <v>975</v>
      </c>
      <c r="C238" s="629">
        <v>0</v>
      </c>
      <c r="D238" s="504"/>
      <c r="E238" s="54"/>
      <c r="F238" s="54"/>
      <c r="G238" s="54"/>
    </row>
    <row r="239" spans="1:7" s="1" customFormat="1">
      <c r="A239" s="658" t="s">
        <v>1164</v>
      </c>
      <c r="B239" s="96" t="s">
        <v>1026</v>
      </c>
      <c r="C239" s="629">
        <v>0</v>
      </c>
      <c r="D239" s="504"/>
      <c r="E239" s="54"/>
      <c r="F239" s="54"/>
      <c r="G239" s="54"/>
    </row>
    <row r="240" spans="1:7" s="1" customFormat="1">
      <c r="A240" s="218" t="s">
        <v>1165</v>
      </c>
      <c r="B240" s="96" t="s">
        <v>977</v>
      </c>
      <c r="C240" s="629">
        <v>0</v>
      </c>
      <c r="D240" s="504"/>
      <c r="E240" s="54"/>
      <c r="F240" s="54"/>
      <c r="G240" s="54"/>
    </row>
    <row r="241" spans="1:7" s="1" customFormat="1">
      <c r="A241" s="218" t="s">
        <v>1166</v>
      </c>
      <c r="B241" s="96" t="s">
        <v>1027</v>
      </c>
      <c r="C241" s="629">
        <v>0</v>
      </c>
      <c r="D241" s="504"/>
      <c r="E241" s="54"/>
      <c r="F241" s="54"/>
      <c r="G241" s="54"/>
    </row>
    <row r="242" spans="1:7" s="1" customFormat="1">
      <c r="A242" s="218" t="s">
        <v>1167</v>
      </c>
      <c r="B242" s="96" t="s">
        <v>1028</v>
      </c>
      <c r="C242" s="629">
        <v>0</v>
      </c>
      <c r="D242" s="612" t="s">
        <v>1168</v>
      </c>
      <c r="E242" s="54"/>
      <c r="F242" s="54"/>
      <c r="G242" s="54"/>
    </row>
    <row r="243" spans="1:7" s="1" customFormat="1" ht="15.75" thickBot="1">
      <c r="A243" s="613" t="s">
        <v>1169</v>
      </c>
      <c r="B243" s="96" t="s">
        <v>1030</v>
      </c>
      <c r="C243" s="632">
        <v>2.4369687956038302</v>
      </c>
      <c r="D243" s="616" t="s">
        <v>1170</v>
      </c>
      <c r="E243" s="54"/>
      <c r="F243" s="54"/>
      <c r="G243" s="54"/>
    </row>
    <row r="244" spans="1:7" s="1" customFormat="1">
      <c r="A244" s="249" t="s">
        <v>558</v>
      </c>
      <c r="B244" s="280" t="s">
        <v>1171</v>
      </c>
      <c r="C244" s="251">
        <f>SUM(C245:C255)</f>
        <v>81.197892659260617</v>
      </c>
      <c r="D244" s="623"/>
      <c r="E244" s="608"/>
      <c r="F244" s="609"/>
      <c r="G244" s="609"/>
    </row>
    <row r="245" spans="1:7" s="1" customFormat="1">
      <c r="A245" s="218" t="s">
        <v>1172</v>
      </c>
      <c r="B245" s="96" t="s">
        <v>965</v>
      </c>
      <c r="C245" s="282">
        <v>7.81</v>
      </c>
      <c r="D245" s="504"/>
      <c r="E245" s="655"/>
      <c r="F245" s="655"/>
      <c r="G245" s="655"/>
    </row>
    <row r="246" spans="1:7" s="1" customFormat="1">
      <c r="A246" s="218" t="s">
        <v>1173</v>
      </c>
      <c r="B246" s="96" t="s">
        <v>1022</v>
      </c>
      <c r="C246" s="282">
        <v>0</v>
      </c>
      <c r="D246" s="504"/>
      <c r="E246" s="655"/>
      <c r="F246" s="655"/>
      <c r="G246" s="655"/>
    </row>
    <row r="247" spans="1:7" s="1" customFormat="1">
      <c r="A247" s="218" t="s">
        <v>1174</v>
      </c>
      <c r="B247" s="96" t="s">
        <v>1023</v>
      </c>
      <c r="C247" s="282">
        <v>1.29</v>
      </c>
      <c r="D247" s="504"/>
      <c r="E247" s="655"/>
      <c r="F247" s="655"/>
      <c r="G247" s="655"/>
    </row>
    <row r="248" spans="1:7" s="1" customFormat="1">
      <c r="A248" s="218" t="s">
        <v>1175</v>
      </c>
      <c r="B248" s="96" t="s">
        <v>1024</v>
      </c>
      <c r="C248" s="282">
        <v>1.06</v>
      </c>
      <c r="D248" s="504"/>
      <c r="E248" s="655"/>
      <c r="F248" s="655"/>
      <c r="G248" s="655"/>
    </row>
    <row r="249" spans="1:7" s="1" customFormat="1">
      <c r="A249" s="218" t="s">
        <v>1176</v>
      </c>
      <c r="B249" s="96" t="s">
        <v>1025</v>
      </c>
      <c r="C249" s="282">
        <v>0.43</v>
      </c>
      <c r="D249" s="504"/>
      <c r="E249" s="655"/>
      <c r="F249" s="655"/>
      <c r="G249" s="655"/>
    </row>
    <row r="250" spans="1:7" s="1" customFormat="1">
      <c r="A250" s="218" t="s">
        <v>1177</v>
      </c>
      <c r="B250" s="96" t="s">
        <v>975</v>
      </c>
      <c r="C250" s="282">
        <v>0.8</v>
      </c>
      <c r="D250" s="504"/>
      <c r="E250" s="655"/>
      <c r="F250" s="655"/>
      <c r="G250" s="655"/>
    </row>
    <row r="251" spans="1:7" s="1" customFormat="1">
      <c r="A251" s="218" t="s">
        <v>1178</v>
      </c>
      <c r="B251" s="96" t="s">
        <v>1026</v>
      </c>
      <c r="C251" s="282">
        <v>0</v>
      </c>
      <c r="D251" s="504"/>
      <c r="E251" s="655"/>
      <c r="F251" s="655"/>
      <c r="G251" s="655"/>
    </row>
    <row r="252" spans="1:7" s="1" customFormat="1">
      <c r="A252" s="218" t="s">
        <v>1179</v>
      </c>
      <c r="B252" s="96" t="s">
        <v>977</v>
      </c>
      <c r="C252" s="282">
        <v>1.27</v>
      </c>
      <c r="D252" s="504"/>
      <c r="E252" s="655"/>
      <c r="F252" s="655"/>
      <c r="G252" s="655"/>
    </row>
    <row r="253" spans="1:7" s="1" customFormat="1">
      <c r="A253" s="218" t="s">
        <v>1180</v>
      </c>
      <c r="B253" s="96" t="s">
        <v>1027</v>
      </c>
      <c r="C253" s="282">
        <v>0</v>
      </c>
      <c r="D253" s="504"/>
      <c r="E253" s="655"/>
      <c r="F253" s="655"/>
      <c r="G253" s="655"/>
    </row>
    <row r="254" spans="1:7" s="1" customFormat="1">
      <c r="A254" s="218" t="s">
        <v>1181</v>
      </c>
      <c r="B254" s="96" t="s">
        <v>1028</v>
      </c>
      <c r="C254" s="282">
        <v>8.8195085399999993</v>
      </c>
      <c r="D254" s="612" t="s">
        <v>1182</v>
      </c>
      <c r="E254" s="655"/>
      <c r="F254" s="655"/>
      <c r="G254" s="655"/>
    </row>
    <row r="255" spans="1:7" s="1" customFormat="1">
      <c r="A255" s="218" t="s">
        <v>1183</v>
      </c>
      <c r="B255" s="96" t="s">
        <v>1030</v>
      </c>
      <c r="C255" s="640">
        <f>SUM(C256:C260)</f>
        <v>59.71838411926062</v>
      </c>
      <c r="D255" s="612"/>
      <c r="E255" s="659"/>
      <c r="F255" s="660"/>
      <c r="G255" s="660"/>
    </row>
    <row r="256" spans="1:7" s="1" customFormat="1">
      <c r="A256" s="84" t="s">
        <v>285</v>
      </c>
      <c r="B256" s="103" t="s">
        <v>1184</v>
      </c>
      <c r="C256" s="226">
        <v>0.53124233260567999</v>
      </c>
      <c r="D256" s="612" t="s">
        <v>1185</v>
      </c>
      <c r="E256" s="655"/>
      <c r="F256" s="655"/>
      <c r="G256" s="655"/>
    </row>
    <row r="257" spans="1:7" s="1" customFormat="1">
      <c r="A257" s="84" t="s">
        <v>295</v>
      </c>
      <c r="B257" s="103" t="s">
        <v>1186</v>
      </c>
      <c r="C257" s="226">
        <v>6.8808530699402404</v>
      </c>
      <c r="D257" s="612" t="s">
        <v>1187</v>
      </c>
      <c r="E257" s="655"/>
      <c r="F257" s="655"/>
      <c r="G257" s="655"/>
    </row>
    <row r="258" spans="1:7" s="1" customFormat="1">
      <c r="A258" s="84" t="s">
        <v>297</v>
      </c>
      <c r="B258" s="661" t="s">
        <v>892</v>
      </c>
      <c r="C258" s="226">
        <v>19.419858603029802</v>
      </c>
      <c r="D258" s="612" t="s">
        <v>1188</v>
      </c>
      <c r="E258" s="655"/>
      <c r="F258" s="655"/>
      <c r="G258" s="655"/>
    </row>
    <row r="259" spans="1:7" s="1" customFormat="1">
      <c r="A259" s="84" t="s">
        <v>16</v>
      </c>
      <c r="B259" s="103" t="s">
        <v>1189</v>
      </c>
      <c r="C259" s="226">
        <v>11.257278000453701</v>
      </c>
      <c r="D259" s="612" t="s">
        <v>1190</v>
      </c>
      <c r="E259" s="655"/>
      <c r="F259" s="655"/>
      <c r="G259" s="655"/>
    </row>
    <row r="260" spans="1:7" s="1" customFormat="1" ht="15.75" thickBot="1">
      <c r="A260" s="184" t="s">
        <v>18</v>
      </c>
      <c r="B260" s="662" t="s">
        <v>1191</v>
      </c>
      <c r="C260" s="663">
        <v>21.6291521132312</v>
      </c>
      <c r="D260" s="616" t="s">
        <v>1192</v>
      </c>
      <c r="E260" s="655"/>
      <c r="F260" s="655"/>
      <c r="G260" s="655"/>
    </row>
    <row r="261" spans="1:7" s="1" customFormat="1">
      <c r="A261" s="249" t="s">
        <v>561</v>
      </c>
      <c r="B261" s="280" t="s">
        <v>1193</v>
      </c>
      <c r="C261" s="647">
        <f>SUM(C262:C270)</f>
        <v>0</v>
      </c>
      <c r="D261" s="623"/>
      <c r="E261" s="608"/>
      <c r="F261" s="609"/>
      <c r="G261" s="609"/>
    </row>
    <row r="262" spans="1:7" s="1" customFormat="1">
      <c r="A262" s="218" t="s">
        <v>1194</v>
      </c>
      <c r="B262" s="96" t="s">
        <v>965</v>
      </c>
      <c r="C262" s="629">
        <v>0</v>
      </c>
      <c r="D262" s="504"/>
      <c r="E262" s="655"/>
      <c r="F262" s="655"/>
      <c r="G262" s="655"/>
    </row>
    <row r="263" spans="1:7" s="1" customFormat="1">
      <c r="A263" s="218" t="s">
        <v>1195</v>
      </c>
      <c r="B263" s="96" t="s">
        <v>1022</v>
      </c>
      <c r="C263" s="629">
        <v>0</v>
      </c>
      <c r="D263" s="504"/>
      <c r="E263" s="655"/>
      <c r="F263" s="655"/>
      <c r="G263" s="655"/>
    </row>
    <row r="264" spans="1:7" s="1" customFormat="1">
      <c r="A264" s="218" t="s">
        <v>1196</v>
      </c>
      <c r="B264" s="96" t="s">
        <v>1023</v>
      </c>
      <c r="C264" s="629">
        <v>0</v>
      </c>
      <c r="D264" s="504"/>
      <c r="E264" s="655"/>
      <c r="F264" s="655"/>
      <c r="G264" s="655"/>
    </row>
    <row r="265" spans="1:7" s="1" customFormat="1">
      <c r="A265" s="218" t="s">
        <v>1197</v>
      </c>
      <c r="B265" s="96" t="s">
        <v>1024</v>
      </c>
      <c r="C265" s="629">
        <v>0</v>
      </c>
      <c r="D265" s="504"/>
      <c r="E265" s="655"/>
      <c r="F265" s="655"/>
      <c r="G265" s="655"/>
    </row>
    <row r="266" spans="1:7" s="1" customFormat="1">
      <c r="A266" s="218" t="s">
        <v>1198</v>
      </c>
      <c r="B266" s="96" t="s">
        <v>1025</v>
      </c>
      <c r="C266" s="629">
        <v>0</v>
      </c>
      <c r="D266" s="504"/>
      <c r="E266" s="655"/>
      <c r="F266" s="655"/>
      <c r="G266" s="655"/>
    </row>
    <row r="267" spans="1:7" s="1" customFormat="1">
      <c r="A267" s="218" t="s">
        <v>1199</v>
      </c>
      <c r="B267" s="96" t="s">
        <v>975</v>
      </c>
      <c r="C267" s="629">
        <v>0</v>
      </c>
      <c r="D267" s="504"/>
      <c r="E267" s="655"/>
      <c r="F267" s="655"/>
      <c r="G267" s="655"/>
    </row>
    <row r="268" spans="1:7" s="1" customFormat="1">
      <c r="A268" s="218" t="s">
        <v>1200</v>
      </c>
      <c r="B268" s="96" t="s">
        <v>1026</v>
      </c>
      <c r="C268" s="629">
        <v>0</v>
      </c>
      <c r="D268" s="504"/>
      <c r="E268" s="655"/>
      <c r="F268" s="655"/>
      <c r="G268" s="655"/>
    </row>
    <row r="269" spans="1:7" s="1" customFormat="1">
      <c r="A269" s="218" t="s">
        <v>1201</v>
      </c>
      <c r="B269" s="96" t="s">
        <v>977</v>
      </c>
      <c r="C269" s="629">
        <v>0</v>
      </c>
      <c r="D269" s="504"/>
      <c r="E269" s="655"/>
      <c r="F269" s="655"/>
      <c r="G269" s="655"/>
    </row>
    <row r="270" spans="1:7" s="1" customFormat="1" ht="15.75" thickBot="1">
      <c r="A270" s="613" t="s">
        <v>1202</v>
      </c>
      <c r="B270" s="652" t="s">
        <v>1027</v>
      </c>
      <c r="C270" s="632">
        <v>0</v>
      </c>
      <c r="D270" s="508"/>
      <c r="E270" s="655"/>
      <c r="F270" s="655"/>
      <c r="G270" s="655"/>
    </row>
    <row r="271" spans="1:7" s="1" customFormat="1">
      <c r="A271" s="249" t="s">
        <v>563</v>
      </c>
      <c r="B271" s="280" t="s">
        <v>1203</v>
      </c>
      <c r="C271" s="251">
        <f>SUM(C272:C282)</f>
        <v>23.242586804719302</v>
      </c>
      <c r="D271" s="623"/>
      <c r="E271" s="608"/>
      <c r="F271" s="609"/>
      <c r="G271" s="609"/>
    </row>
    <row r="272" spans="1:7" s="1" customFormat="1">
      <c r="A272" s="218" t="s">
        <v>1204</v>
      </c>
      <c r="B272" s="96" t="s">
        <v>965</v>
      </c>
      <c r="C272" s="282">
        <v>0</v>
      </c>
      <c r="D272" s="504"/>
      <c r="E272" s="655"/>
      <c r="F272" s="655"/>
      <c r="G272" s="655"/>
    </row>
    <row r="273" spans="1:7" s="1" customFormat="1">
      <c r="A273" s="218" t="s">
        <v>1205</v>
      </c>
      <c r="B273" s="96" t="s">
        <v>1022</v>
      </c>
      <c r="C273" s="282">
        <v>0</v>
      </c>
      <c r="D273" s="504"/>
      <c r="E273" s="655"/>
      <c r="F273" s="655"/>
      <c r="G273" s="655"/>
    </row>
    <row r="274" spans="1:7" s="1" customFormat="1">
      <c r="A274" s="218" t="s">
        <v>1206</v>
      </c>
      <c r="B274" s="96" t="s">
        <v>1023</v>
      </c>
      <c r="C274" s="282">
        <v>0</v>
      </c>
      <c r="D274" s="504"/>
      <c r="E274" s="655"/>
      <c r="F274" s="655"/>
      <c r="G274" s="655"/>
    </row>
    <row r="275" spans="1:7" s="1" customFormat="1">
      <c r="A275" s="218" t="s">
        <v>1207</v>
      </c>
      <c r="B275" s="96" t="s">
        <v>1024</v>
      </c>
      <c r="C275" s="282">
        <v>0</v>
      </c>
      <c r="D275" s="504"/>
      <c r="E275" s="655"/>
      <c r="F275" s="655"/>
      <c r="G275" s="655"/>
    </row>
    <row r="276" spans="1:7" s="1" customFormat="1">
      <c r="A276" s="218" t="s">
        <v>1208</v>
      </c>
      <c r="B276" s="96" t="s">
        <v>1025</v>
      </c>
      <c r="C276" s="282">
        <v>6.05</v>
      </c>
      <c r="D276" s="504"/>
      <c r="E276" s="655"/>
      <c r="F276" s="655"/>
      <c r="G276" s="655"/>
    </row>
    <row r="277" spans="1:7" s="1" customFormat="1">
      <c r="A277" s="218" t="s">
        <v>1209</v>
      </c>
      <c r="B277" s="96" t="s">
        <v>975</v>
      </c>
      <c r="C277" s="282">
        <v>0</v>
      </c>
      <c r="D277" s="504"/>
      <c r="E277" s="655"/>
      <c r="F277" s="655"/>
      <c r="G277" s="655"/>
    </row>
    <row r="278" spans="1:7" s="1" customFormat="1">
      <c r="A278" s="218" t="s">
        <v>1210</v>
      </c>
      <c r="B278" s="96" t="s">
        <v>1026</v>
      </c>
      <c r="C278" s="282">
        <v>0</v>
      </c>
      <c r="D278" s="504"/>
      <c r="E278" s="655"/>
      <c r="F278" s="655"/>
      <c r="G278" s="655"/>
    </row>
    <row r="279" spans="1:7" s="1" customFormat="1">
      <c r="A279" s="218" t="s">
        <v>1211</v>
      </c>
      <c r="B279" s="96" t="s">
        <v>977</v>
      </c>
      <c r="C279" s="282">
        <v>5.34</v>
      </c>
      <c r="D279" s="504"/>
      <c r="E279" s="655"/>
      <c r="F279" s="655"/>
      <c r="G279" s="655"/>
    </row>
    <row r="280" spans="1:7" s="1" customFormat="1">
      <c r="A280" s="218" t="s">
        <v>1212</v>
      </c>
      <c r="B280" s="96" t="s">
        <v>1027</v>
      </c>
      <c r="C280" s="282">
        <v>0</v>
      </c>
      <c r="D280" s="504"/>
      <c r="E280" s="655"/>
      <c r="F280" s="655"/>
      <c r="G280" s="655"/>
    </row>
    <row r="281" spans="1:7" s="1" customFormat="1">
      <c r="A281" s="218" t="s">
        <v>1213</v>
      </c>
      <c r="B281" s="96" t="s">
        <v>1028</v>
      </c>
      <c r="C281" s="282">
        <v>0.69649782000000005</v>
      </c>
      <c r="D281" s="612" t="s">
        <v>1214</v>
      </c>
      <c r="E281" s="655"/>
      <c r="F281" s="655"/>
      <c r="G281" s="655"/>
    </row>
    <row r="282" spans="1:7" s="1" customFormat="1" ht="15.75" thickBot="1">
      <c r="A282" s="613" t="s">
        <v>1215</v>
      </c>
      <c r="B282" s="96" t="s">
        <v>1030</v>
      </c>
      <c r="C282" s="664">
        <v>11.1560889847193</v>
      </c>
      <c r="D282" s="616" t="s">
        <v>1216</v>
      </c>
      <c r="E282" s="655"/>
      <c r="F282" s="655"/>
      <c r="G282" s="655"/>
    </row>
    <row r="283" spans="1:7" s="1" customFormat="1">
      <c r="A283" s="249" t="s">
        <v>565</v>
      </c>
      <c r="B283" s="280" t="s">
        <v>1217</v>
      </c>
      <c r="C283" s="647">
        <f>SUM(C284:C294)</f>
        <v>84.676798148612306</v>
      </c>
      <c r="D283" s="623"/>
      <c r="E283" s="655"/>
      <c r="F283" s="655"/>
      <c r="G283" s="655"/>
    </row>
    <row r="284" spans="1:7" s="1" customFormat="1">
      <c r="A284" s="218" t="s">
        <v>1218</v>
      </c>
      <c r="B284" s="96" t="s">
        <v>965</v>
      </c>
      <c r="C284" s="642">
        <v>55.91</v>
      </c>
      <c r="D284" s="504"/>
      <c r="E284" s="655"/>
      <c r="F284" s="655"/>
      <c r="G284" s="655"/>
    </row>
    <row r="285" spans="1:7" s="1" customFormat="1">
      <c r="A285" s="218" t="s">
        <v>1219</v>
      </c>
      <c r="B285" s="96" t="s">
        <v>1022</v>
      </c>
      <c r="C285" s="642">
        <v>0</v>
      </c>
      <c r="D285" s="504"/>
      <c r="E285" s="655"/>
      <c r="F285" s="655"/>
      <c r="G285" s="655"/>
    </row>
    <row r="286" spans="1:7" s="1" customFormat="1">
      <c r="A286" s="218" t="s">
        <v>1220</v>
      </c>
      <c r="B286" s="96" t="s">
        <v>1023</v>
      </c>
      <c r="C286" s="642">
        <v>0</v>
      </c>
      <c r="D286" s="504"/>
      <c r="E286" s="655"/>
      <c r="F286" s="655"/>
      <c r="G286" s="655"/>
    </row>
    <row r="287" spans="1:7" s="1" customFormat="1">
      <c r="A287" s="218" t="s">
        <v>1221</v>
      </c>
      <c r="B287" s="96" t="s">
        <v>1024</v>
      </c>
      <c r="C287" s="642">
        <v>0</v>
      </c>
      <c r="D287" s="504"/>
      <c r="E287" s="655"/>
      <c r="F287" s="655"/>
      <c r="G287" s="655"/>
    </row>
    <row r="288" spans="1:7" s="1" customFormat="1">
      <c r="A288" s="218" t="s">
        <v>1222</v>
      </c>
      <c r="B288" s="96" t="s">
        <v>1025</v>
      </c>
      <c r="C288" s="642">
        <v>21.38</v>
      </c>
      <c r="D288" s="504"/>
      <c r="E288" s="655"/>
      <c r="F288" s="655"/>
      <c r="G288" s="655"/>
    </row>
    <row r="289" spans="1:7" s="1" customFormat="1">
      <c r="A289" s="218" t="s">
        <v>1223</v>
      </c>
      <c r="B289" s="96" t="s">
        <v>975</v>
      </c>
      <c r="C289" s="642">
        <v>0</v>
      </c>
      <c r="D289" s="504"/>
      <c r="E289" s="655"/>
      <c r="F289" s="655"/>
      <c r="G289" s="655"/>
    </row>
    <row r="290" spans="1:7" s="1" customFormat="1">
      <c r="A290" s="218" t="s">
        <v>1224</v>
      </c>
      <c r="B290" s="96" t="s">
        <v>1026</v>
      </c>
      <c r="C290" s="642">
        <v>0</v>
      </c>
      <c r="D290" s="504"/>
      <c r="E290" s="655"/>
      <c r="F290" s="655"/>
      <c r="G290" s="655"/>
    </row>
    <row r="291" spans="1:7" s="1" customFormat="1">
      <c r="A291" s="218" t="s">
        <v>1225</v>
      </c>
      <c r="B291" s="96" t="s">
        <v>977</v>
      </c>
      <c r="C291" s="642">
        <v>0</v>
      </c>
      <c r="D291" s="504"/>
      <c r="E291" s="655"/>
      <c r="F291" s="655"/>
      <c r="G291" s="655"/>
    </row>
    <row r="292" spans="1:7" s="1" customFormat="1">
      <c r="A292" s="218" t="s">
        <v>1226</v>
      </c>
      <c r="B292" s="96" t="s">
        <v>1027</v>
      </c>
      <c r="C292" s="642">
        <v>0</v>
      </c>
      <c r="D292" s="504"/>
      <c r="E292" s="655"/>
      <c r="F292" s="655"/>
      <c r="G292" s="655"/>
    </row>
    <row r="293" spans="1:7" s="1" customFormat="1">
      <c r="A293" s="218" t="s">
        <v>1227</v>
      </c>
      <c r="B293" s="96" t="s">
        <v>1028</v>
      </c>
      <c r="C293" s="642">
        <v>0</v>
      </c>
      <c r="D293" s="612" t="s">
        <v>1228</v>
      </c>
      <c r="E293" s="655"/>
      <c r="F293" s="655"/>
      <c r="G293" s="655"/>
    </row>
    <row r="294" spans="1:7" s="1" customFormat="1" ht="15.75" thickBot="1">
      <c r="A294" s="218" t="s">
        <v>1229</v>
      </c>
      <c r="B294" s="96" t="s">
        <v>1030</v>
      </c>
      <c r="C294" s="642">
        <v>7.3867981486123098</v>
      </c>
      <c r="D294" s="616" t="s">
        <v>1230</v>
      </c>
      <c r="E294" s="655"/>
      <c r="F294" s="655"/>
      <c r="G294" s="655"/>
    </row>
    <row r="295" spans="1:7" s="1" customFormat="1" ht="15.75" thickBot="1">
      <c r="A295" s="617"/>
      <c r="B295" s="665" t="s">
        <v>1231</v>
      </c>
      <c r="C295" s="619">
        <f>SUM(C23,C53)</f>
        <v>2062.1900000000005</v>
      </c>
      <c r="D295" s="666" t="s">
        <v>1232</v>
      </c>
      <c r="E295" s="655"/>
      <c r="F295" s="655"/>
      <c r="G295" s="655"/>
    </row>
    <row r="296" spans="1:7" s="1" customFormat="1">
      <c r="A296" s="599"/>
      <c r="B296" s="667"/>
      <c r="C296" s="599"/>
      <c r="D296" s="668"/>
      <c r="E296" s="599"/>
      <c r="F296" s="600"/>
      <c r="G296" s="600"/>
    </row>
    <row r="297" spans="1:7" s="1" customFormat="1">
      <c r="A297" s="600"/>
      <c r="B297" s="669"/>
      <c r="C297" s="600"/>
      <c r="D297" s="670"/>
      <c r="E297" s="600"/>
      <c r="F297" s="600"/>
      <c r="G297" s="600"/>
    </row>
    <row r="298" spans="1:7" s="1" customFormat="1">
      <c r="A298" s="671"/>
      <c r="B298" s="604"/>
      <c r="C298" s="600"/>
      <c r="D298" s="670"/>
      <c r="E298" s="600"/>
      <c r="F298" s="600"/>
      <c r="G298" s="600"/>
    </row>
    <row r="299" spans="1:7" s="1" customFormat="1">
      <c r="A299" s="600"/>
      <c r="B299" s="604"/>
      <c r="C299" s="600"/>
      <c r="D299" s="670"/>
      <c r="E299" s="600"/>
      <c r="F299" s="600"/>
      <c r="G299" s="600"/>
    </row>
    <row r="300" spans="1:7" s="1" customFormat="1">
      <c r="A300" s="600"/>
      <c r="B300" s="604"/>
      <c r="C300" s="600"/>
      <c r="D300" s="670"/>
      <c r="E300" s="600"/>
      <c r="F300" s="600"/>
      <c r="G300" s="600"/>
    </row>
    <row r="301" spans="1:7" s="1" customFormat="1">
      <c r="A301" s="600"/>
      <c r="B301" s="604"/>
      <c r="C301" s="600"/>
      <c r="D301" s="670"/>
      <c r="E301" s="600"/>
      <c r="F301" s="600"/>
      <c r="G301" s="600"/>
    </row>
    <row r="302" spans="1:7" s="1" customFormat="1">
      <c r="A302" s="600"/>
      <c r="B302" s="604"/>
      <c r="C302" s="600"/>
      <c r="D302" s="670"/>
      <c r="E302" s="600"/>
      <c r="F302" s="600"/>
      <c r="G302" s="600"/>
    </row>
    <row r="303" spans="1:7" s="1" customFormat="1">
      <c r="A303" s="600"/>
      <c r="B303" s="604"/>
      <c r="C303" s="600"/>
      <c r="D303" s="670"/>
      <c r="E303" s="600"/>
      <c r="F303" s="600"/>
      <c r="G303" s="600"/>
    </row>
    <row r="304" spans="1:7" s="1" customFormat="1">
      <c r="A304" s="600"/>
      <c r="B304" s="604"/>
      <c r="C304" s="600"/>
      <c r="D304" s="670"/>
      <c r="E304" s="600"/>
      <c r="F304" s="600"/>
      <c r="G304" s="600"/>
    </row>
    <row r="305" spans="1:7" s="1" customFormat="1">
      <c r="A305" s="600"/>
      <c r="B305" s="604"/>
      <c r="C305" s="600"/>
      <c r="D305" s="670"/>
      <c r="E305" s="600"/>
      <c r="F305" s="600"/>
      <c r="G305" s="600"/>
    </row>
  </sheetData>
  <sheetProtection algorithmName="SHA-512" hashValue="32whfSoCZVmk6Cy8P5JXEVFQjdXqz/7/o/Gz2H848mnNSXZARAwuXEp4Hjc3kF4LXazjzW0wZiKxjjODNwqpCg==" saltValue="yR0MFUCnS/Br/xcZ+FxGmQ4QYS8mlslgWeLHPiXaLHWPls03gVo5/fKXtmnUcqA4X5L5iMjAaSAsHEtZb4XrKQ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25" priority="1" stopIfTrue="1">
      <formula>D67=0</formula>
    </cfRule>
    <cfRule type="expression" dxfId="24" priority="2" stopIfTrue="1">
      <formula>D67&gt;0</formula>
    </cfRule>
    <cfRule type="expression" dxfId="23" priority="3" stopIfTrue="1">
      <formula>D67&lt;0</formula>
    </cfRule>
  </conditionalFormatting>
  <conditionalFormatting sqref="D67">
    <cfRule type="cellIs" dxfId="22" priority="4" stopIfTrue="1" operator="greaterThan">
      <formula>0</formula>
    </cfRule>
    <cfRule type="cellIs" dxfId="21" priority="5" stopIfTrue="1" operator="lessThan">
      <formula>0</formula>
    </cfRule>
  </conditionalFormatting>
  <conditionalFormatting sqref="E67:G67 E22:G22 E14 G14">
    <cfRule type="cellIs" dxfId="20" priority="6" stopIfTrue="1" operator="greaterThan">
      <formula>0</formula>
    </cfRule>
    <cfRule type="cellIs" dxfId="19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topLeftCell="B1" workbookViewId="0">
      <selection activeCell="K19" sqref="K19"/>
    </sheetView>
  </sheetViews>
  <sheetFormatPr defaultRowHeight="1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>
      <c r="A1" s="1010" t="s">
        <v>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2"/>
    </row>
    <row r="2" spans="1:16" s="2" customFormat="1">
      <c r="A2" s="1010" t="s">
        <v>1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2"/>
    </row>
    <row r="3" spans="1:16" s="2" customForma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5"/>
    </row>
    <row r="4" spans="1:16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6" s="2" customFormat="1">
      <c r="A5" s="1146" t="s">
        <v>1233</v>
      </c>
      <c r="B5" s="1147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8"/>
    </row>
    <row r="6" spans="1:16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</row>
    <row r="8" spans="1:16" s="2" customFormat="1" ht="15.75" customHeight="1" thickBot="1">
      <c r="C8" s="1145" t="s">
        <v>1234</v>
      </c>
      <c r="D8" s="1145"/>
      <c r="E8" s="1145"/>
      <c r="F8" s="1145"/>
      <c r="G8" s="1145"/>
      <c r="H8" s="1145"/>
      <c r="I8" s="1145"/>
      <c r="J8" s="1145"/>
      <c r="K8" s="1145"/>
      <c r="L8" s="1145"/>
      <c r="M8" s="1145"/>
      <c r="N8" s="1145"/>
    </row>
    <row r="9" spans="1:16" s="2" customFormat="1" ht="24.75" customHeight="1" thickBot="1">
      <c r="A9" s="1149" t="s">
        <v>1235</v>
      </c>
      <c r="B9" s="1152" t="s">
        <v>1236</v>
      </c>
      <c r="C9" s="1155" t="s">
        <v>1237</v>
      </c>
      <c r="D9" s="1155"/>
      <c r="E9" s="1155"/>
      <c r="F9" s="1155"/>
      <c r="G9" s="1155"/>
      <c r="H9" s="1155"/>
      <c r="I9" s="1155"/>
      <c r="J9" s="1156"/>
      <c r="K9" s="1157" t="s">
        <v>1238</v>
      </c>
      <c r="L9" s="1158"/>
      <c r="M9" s="1157" t="s">
        <v>1239</v>
      </c>
      <c r="N9" s="1158"/>
      <c r="P9" s="673"/>
    </row>
    <row r="10" spans="1:16" s="2" customFormat="1">
      <c r="A10" s="1150"/>
      <c r="B10" s="1153"/>
      <c r="C10" s="1159" t="s">
        <v>1240</v>
      </c>
      <c r="D10" s="1139" t="s">
        <v>1241</v>
      </c>
      <c r="E10" s="1139" t="s">
        <v>1242</v>
      </c>
      <c r="F10" s="1139" t="s">
        <v>1243</v>
      </c>
      <c r="G10" s="1139" t="s">
        <v>1244</v>
      </c>
      <c r="H10" s="1139" t="s">
        <v>1245</v>
      </c>
      <c r="I10" s="1139" t="s">
        <v>1246</v>
      </c>
      <c r="J10" s="1141" t="s">
        <v>1247</v>
      </c>
      <c r="K10" s="1143" t="s">
        <v>1248</v>
      </c>
      <c r="L10" s="1143" t="s">
        <v>1249</v>
      </c>
      <c r="M10" s="1143" t="s">
        <v>1250</v>
      </c>
      <c r="N10" s="1152" t="s">
        <v>1251</v>
      </c>
      <c r="P10" s="673"/>
    </row>
    <row r="11" spans="1:16" s="2" customFormat="1" ht="76.5" customHeight="1" thickBot="1">
      <c r="A11" s="1151"/>
      <c r="B11" s="1154"/>
      <c r="C11" s="1160"/>
      <c r="D11" s="1140"/>
      <c r="E11" s="1140"/>
      <c r="F11" s="1140"/>
      <c r="G11" s="1140"/>
      <c r="H11" s="1140"/>
      <c r="I11" s="1140"/>
      <c r="J11" s="1142"/>
      <c r="K11" s="1144"/>
      <c r="L11" s="1144"/>
      <c r="M11" s="1144"/>
      <c r="N11" s="1154"/>
      <c r="P11" s="673"/>
    </row>
    <row r="12" spans="1:16" s="2" customFormat="1" ht="15.75">
      <c r="A12" s="674" t="s">
        <v>1252</v>
      </c>
      <c r="B12" s="675">
        <v>16</v>
      </c>
      <c r="C12" s="676">
        <v>0</v>
      </c>
      <c r="D12" s="677">
        <v>0</v>
      </c>
      <c r="E12" s="677">
        <v>1</v>
      </c>
      <c r="F12" s="677">
        <v>0</v>
      </c>
      <c r="G12" s="677">
        <v>5</v>
      </c>
      <c r="H12" s="678">
        <v>1</v>
      </c>
      <c r="I12" s="677">
        <v>4</v>
      </c>
      <c r="J12" s="679">
        <v>8</v>
      </c>
      <c r="K12" s="680">
        <v>16</v>
      </c>
      <c r="L12" s="681">
        <v>0</v>
      </c>
      <c r="M12" s="680">
        <v>8</v>
      </c>
      <c r="N12" s="681">
        <v>8</v>
      </c>
      <c r="P12" s="673"/>
    </row>
    <row r="13" spans="1:16" s="2" customFormat="1" ht="16.5" thickBot="1">
      <c r="A13" s="682" t="s">
        <v>1253</v>
      </c>
      <c r="B13" s="683">
        <v>4</v>
      </c>
      <c r="C13" s="684">
        <v>0</v>
      </c>
      <c r="D13" s="685">
        <v>1</v>
      </c>
      <c r="E13" s="686">
        <v>0</v>
      </c>
      <c r="F13" s="685">
        <v>0</v>
      </c>
      <c r="G13" s="686">
        <v>2</v>
      </c>
      <c r="H13" s="687">
        <v>0</v>
      </c>
      <c r="I13" s="686">
        <v>0</v>
      </c>
      <c r="J13" s="688">
        <v>1</v>
      </c>
      <c r="K13" s="689">
        <v>4</v>
      </c>
      <c r="L13" s="690">
        <v>0</v>
      </c>
      <c r="M13" s="689">
        <v>2</v>
      </c>
      <c r="N13" s="690">
        <v>2</v>
      </c>
      <c r="P13" s="673"/>
    </row>
    <row r="14" spans="1:16" s="2" customFormat="1" ht="16.5" thickBot="1">
      <c r="A14" s="691" t="s">
        <v>1254</v>
      </c>
      <c r="B14" s="692">
        <f>SUM(B12,B13)</f>
        <v>20</v>
      </c>
      <c r="C14" s="693">
        <f t="shared" ref="C14:N14" si="0">SUM(C12,C13)</f>
        <v>0</v>
      </c>
      <c r="D14" s="694">
        <f t="shared" si="0"/>
        <v>1</v>
      </c>
      <c r="E14" s="694">
        <f t="shared" si="0"/>
        <v>1</v>
      </c>
      <c r="F14" s="694">
        <f t="shared" si="0"/>
        <v>0</v>
      </c>
      <c r="G14" s="694">
        <f t="shared" si="0"/>
        <v>7</v>
      </c>
      <c r="H14" s="694">
        <f t="shared" si="0"/>
        <v>1</v>
      </c>
      <c r="I14" s="694">
        <f t="shared" si="0"/>
        <v>4</v>
      </c>
      <c r="J14" s="695">
        <f t="shared" si="0"/>
        <v>9</v>
      </c>
      <c r="K14" s="693">
        <f t="shared" si="0"/>
        <v>20</v>
      </c>
      <c r="L14" s="696">
        <f t="shared" si="0"/>
        <v>0</v>
      </c>
      <c r="M14" s="697">
        <f t="shared" si="0"/>
        <v>10</v>
      </c>
      <c r="N14" s="695">
        <f t="shared" si="0"/>
        <v>10</v>
      </c>
    </row>
    <row r="16" spans="1:16" s="2" customFormat="1">
      <c r="A16" s="600" t="s">
        <v>1255</v>
      </c>
    </row>
    <row r="17" spans="16:16" s="2" customFormat="1">
      <c r="P17" s="698"/>
    </row>
  </sheetData>
  <sheetProtection algorithmName="SHA-512" hashValue="5XjI1lVyQUq9PeMQqFc3V6ZcY+o7wDH/VkWV1fyVNCD2Pbqg239u3rMNRs19U0OYjWw0jYM1WUAR/OaX952Rqw==" saltValue="XlZNv+lDrdsfPd7yqaZfFE3UUQ36EhMGPevPpSYoToNbdAMSMKprPno1FcE/Yvsd0ppA9h70oAxS9dtBdn6yGA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3"/>
  <sheetViews>
    <sheetView zoomScaleNormal="100" workbookViewId="0">
      <selection activeCell="C18" sqref="C18"/>
    </sheetView>
  </sheetViews>
  <sheetFormatPr defaultRowHeight="1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>
      <c r="A1" s="1010" t="s">
        <v>0</v>
      </c>
      <c r="B1" s="1011"/>
      <c r="C1" s="1011"/>
      <c r="D1" s="1012"/>
    </row>
    <row r="2" spans="1:7" s="2" customFormat="1">
      <c r="A2" s="1010" t="s">
        <v>1</v>
      </c>
      <c r="B2" s="1011"/>
      <c r="C2" s="1011"/>
      <c r="D2" s="1012"/>
    </row>
    <row r="3" spans="1:7" s="2" customFormat="1">
      <c r="A3" s="1013"/>
      <c r="B3" s="1014"/>
      <c r="C3" s="1014"/>
      <c r="D3" s="1015"/>
    </row>
    <row r="4" spans="1:7" s="2" customFormat="1">
      <c r="A4" s="672"/>
      <c r="B4" s="672"/>
      <c r="C4" s="672"/>
      <c r="D4" s="672"/>
    </row>
    <row r="5" spans="1:7" s="2" customFormat="1">
      <c r="A5" s="1146" t="s">
        <v>1256</v>
      </c>
      <c r="B5" s="1147"/>
      <c r="C5" s="1147"/>
      <c r="D5" s="1148"/>
    </row>
    <row r="6" spans="1:7" s="2" customFormat="1">
      <c r="A6" s="672"/>
      <c r="B6" s="672"/>
      <c r="C6" s="672"/>
      <c r="D6" s="672"/>
    </row>
    <row r="8" spans="1:7" s="2" customFormat="1" ht="15.75" thickBot="1">
      <c r="A8" s="699"/>
      <c r="B8" s="1126" t="s">
        <v>1257</v>
      </c>
      <c r="C8" s="1126"/>
      <c r="D8" s="1126"/>
      <c r="E8" s="468"/>
      <c r="F8" s="700"/>
      <c r="G8" s="5"/>
    </row>
    <row r="9" spans="1:7" s="2" customFormat="1" ht="15.75" thickBot="1">
      <c r="A9" s="701" t="s">
        <v>4</v>
      </c>
      <c r="B9" s="702" t="s">
        <v>5</v>
      </c>
      <c r="C9" s="602">
        <v>2018</v>
      </c>
      <c r="D9" s="603" t="s">
        <v>492</v>
      </c>
      <c r="E9" s="470"/>
      <c r="F9" s="547"/>
      <c r="G9" s="547"/>
    </row>
    <row r="10" spans="1:7" s="2" customFormat="1">
      <c r="A10" s="551">
        <v>1</v>
      </c>
      <c r="B10" s="56">
        <v>2</v>
      </c>
      <c r="C10" s="57">
        <v>3</v>
      </c>
      <c r="D10" s="703">
        <v>4</v>
      </c>
      <c r="E10" s="470"/>
      <c r="F10" s="547"/>
      <c r="G10" s="547"/>
    </row>
    <row r="11" spans="1:7" s="2" customFormat="1">
      <c r="A11" s="704" t="s">
        <v>8</v>
      </c>
      <c r="B11" s="13" t="s">
        <v>1258</v>
      </c>
      <c r="C11" s="705">
        <f>SUM(C12,C13,C14,C24)</f>
        <v>1564.30258</v>
      </c>
      <c r="D11" s="706"/>
      <c r="E11" s="470"/>
      <c r="F11" s="547"/>
      <c r="G11" s="547"/>
    </row>
    <row r="12" spans="1:7" s="2" customFormat="1">
      <c r="A12" s="574" t="s">
        <v>10</v>
      </c>
      <c r="B12" s="16" t="s">
        <v>1259</v>
      </c>
      <c r="C12" s="707">
        <v>209.23</v>
      </c>
      <c r="D12" s="708" t="s">
        <v>1260</v>
      </c>
      <c r="E12" s="470"/>
      <c r="F12" s="547"/>
      <c r="G12" s="547"/>
    </row>
    <row r="13" spans="1:7" s="2" customFormat="1">
      <c r="A13" s="574" t="s">
        <v>12</v>
      </c>
      <c r="B13" s="16" t="s">
        <v>1261</v>
      </c>
      <c r="C13" s="709">
        <v>431.11338999999998</v>
      </c>
      <c r="D13" s="708" t="s">
        <v>1262</v>
      </c>
      <c r="E13" s="470"/>
      <c r="F13" s="547"/>
      <c r="G13" s="547"/>
    </row>
    <row r="14" spans="1:7" s="2" customFormat="1">
      <c r="A14" s="574" t="s">
        <v>14</v>
      </c>
      <c r="B14" s="16" t="s">
        <v>1263</v>
      </c>
      <c r="C14" s="710">
        <f>SUM(C15,C16,C20:C23)</f>
        <v>911.01449000000002</v>
      </c>
      <c r="D14" s="708" t="s">
        <v>1264</v>
      </c>
      <c r="E14" s="470"/>
      <c r="F14" s="547"/>
      <c r="G14" s="547"/>
    </row>
    <row r="15" spans="1:7" s="2" customFormat="1">
      <c r="A15" s="711" t="s">
        <v>1265</v>
      </c>
      <c r="B15" s="19" t="s">
        <v>1266</v>
      </c>
      <c r="C15" s="712">
        <v>0</v>
      </c>
      <c r="D15" s="713"/>
      <c r="E15" s="470"/>
      <c r="F15" s="547"/>
      <c r="G15" s="547"/>
    </row>
    <row r="16" spans="1:7" s="2" customFormat="1">
      <c r="A16" s="711" t="s">
        <v>1267</v>
      </c>
      <c r="B16" s="19" t="s">
        <v>1268</v>
      </c>
      <c r="C16" s="714">
        <f>SUM(C17,C18,C19)</f>
        <v>820.60449000000006</v>
      </c>
      <c r="D16" s="713"/>
      <c r="E16" s="470"/>
      <c r="F16" s="547"/>
      <c r="G16" s="547"/>
    </row>
    <row r="17" spans="1:7" s="2" customFormat="1">
      <c r="A17" s="711" t="s">
        <v>1269</v>
      </c>
      <c r="B17" s="19" t="s">
        <v>1270</v>
      </c>
      <c r="C17" s="715">
        <v>314.98478</v>
      </c>
      <c r="D17" s="713"/>
      <c r="E17" s="470"/>
      <c r="F17" s="547"/>
      <c r="G17" s="547"/>
    </row>
    <row r="18" spans="1:7" s="2" customFormat="1">
      <c r="A18" s="711" t="s">
        <v>1271</v>
      </c>
      <c r="B18" s="19" t="s">
        <v>1272</v>
      </c>
      <c r="C18" s="715">
        <v>268.83310999999998</v>
      </c>
      <c r="D18" s="713"/>
      <c r="E18" s="470"/>
      <c r="F18" s="547"/>
      <c r="G18" s="547"/>
    </row>
    <row r="19" spans="1:7" s="2" customFormat="1">
      <c r="A19" s="711" t="s">
        <v>1273</v>
      </c>
      <c r="B19" s="19" t="s">
        <v>1274</v>
      </c>
      <c r="C19" s="715">
        <v>236.78659999999999</v>
      </c>
      <c r="D19" s="713"/>
      <c r="E19" s="470"/>
      <c r="F19" s="547"/>
      <c r="G19" s="547"/>
    </row>
    <row r="20" spans="1:7" s="2" customFormat="1">
      <c r="A20" s="711" t="s">
        <v>1275</v>
      </c>
      <c r="B20" s="19" t="s">
        <v>1276</v>
      </c>
      <c r="C20" s="712">
        <v>0</v>
      </c>
      <c r="D20" s="713"/>
      <c r="E20" s="470"/>
      <c r="F20" s="547"/>
      <c r="G20" s="547"/>
    </row>
    <row r="21" spans="1:7" s="2" customFormat="1">
      <c r="A21" s="711" t="s">
        <v>1277</v>
      </c>
      <c r="B21" s="19" t="s">
        <v>1278</v>
      </c>
      <c r="C21" s="712">
        <v>0</v>
      </c>
      <c r="D21" s="713"/>
      <c r="E21" s="470"/>
      <c r="F21" s="547"/>
      <c r="G21" s="547"/>
    </row>
    <row r="22" spans="1:7" s="2" customFormat="1">
      <c r="A22" s="84" t="s">
        <v>1279</v>
      </c>
      <c r="B22" s="716" t="s">
        <v>1280</v>
      </c>
      <c r="C22" s="707">
        <v>0</v>
      </c>
      <c r="D22" s="708" t="s">
        <v>1281</v>
      </c>
      <c r="E22" s="470"/>
      <c r="F22" s="547"/>
      <c r="G22" s="547"/>
    </row>
    <row r="23" spans="1:7" s="2" customFormat="1">
      <c r="A23" s="717" t="s">
        <v>1282</v>
      </c>
      <c r="B23" s="40" t="s">
        <v>1283</v>
      </c>
      <c r="C23" s="707">
        <v>90.41</v>
      </c>
      <c r="D23" s="708" t="s">
        <v>1284</v>
      </c>
      <c r="E23" s="470"/>
      <c r="F23" s="547"/>
      <c r="G23" s="547"/>
    </row>
    <row r="24" spans="1:7" s="2" customFormat="1">
      <c r="A24" s="574" t="s">
        <v>82</v>
      </c>
      <c r="B24" s="16" t="s">
        <v>1285</v>
      </c>
      <c r="C24" s="707">
        <v>12.944699999999999</v>
      </c>
      <c r="D24" s="708" t="s">
        <v>1286</v>
      </c>
      <c r="E24" s="470"/>
      <c r="F24" s="547"/>
      <c r="G24" s="547"/>
    </row>
    <row r="25" spans="1:7" s="2" customFormat="1">
      <c r="A25" s="218" t="s">
        <v>22</v>
      </c>
      <c r="B25" s="482" t="s">
        <v>1287</v>
      </c>
      <c r="C25" s="718">
        <f>SUM(C26,C35)</f>
        <v>1396.7625786900001</v>
      </c>
      <c r="D25" s="708"/>
      <c r="E25" s="470"/>
      <c r="F25" s="547"/>
      <c r="G25" s="547"/>
    </row>
    <row r="26" spans="1:7" s="2" customFormat="1">
      <c r="A26" s="218" t="s">
        <v>24</v>
      </c>
      <c r="B26" s="482" t="s">
        <v>1288</v>
      </c>
      <c r="C26" s="718">
        <f>SUM(C27,C28,C29)</f>
        <v>1181.45</v>
      </c>
      <c r="D26" s="708" t="s">
        <v>1289</v>
      </c>
      <c r="E26" s="470"/>
      <c r="F26" s="547"/>
      <c r="G26" s="547"/>
    </row>
    <row r="27" spans="1:7" s="2" customFormat="1">
      <c r="A27" s="574" t="s">
        <v>26</v>
      </c>
      <c r="B27" s="16" t="s">
        <v>1290</v>
      </c>
      <c r="C27" s="719">
        <v>165.33</v>
      </c>
      <c r="D27" s="708" t="s">
        <v>1291</v>
      </c>
      <c r="E27" s="470"/>
      <c r="F27" s="547"/>
      <c r="G27" s="547"/>
    </row>
    <row r="28" spans="1:7" s="2" customFormat="1">
      <c r="A28" s="574" t="s">
        <v>28</v>
      </c>
      <c r="B28" s="16" t="s">
        <v>1292</v>
      </c>
      <c r="C28" s="719">
        <v>365.25</v>
      </c>
      <c r="D28" s="708" t="s">
        <v>1293</v>
      </c>
      <c r="E28" s="470"/>
      <c r="F28" s="547"/>
      <c r="G28" s="547"/>
    </row>
    <row r="29" spans="1:7" s="2" customFormat="1">
      <c r="A29" s="574" t="s">
        <v>30</v>
      </c>
      <c r="B29" s="16" t="s">
        <v>1294</v>
      </c>
      <c r="C29" s="720">
        <f>SUM(C30:C34)</f>
        <v>650.87</v>
      </c>
      <c r="D29" s="708" t="s">
        <v>1295</v>
      </c>
      <c r="E29" s="470"/>
      <c r="F29" s="547"/>
      <c r="G29" s="547"/>
    </row>
    <row r="30" spans="1:7" s="2" customFormat="1">
      <c r="A30" s="711" t="s">
        <v>1296</v>
      </c>
      <c r="B30" s="19" t="s">
        <v>1297</v>
      </c>
      <c r="C30" s="721">
        <v>254.32</v>
      </c>
      <c r="D30" s="708" t="s">
        <v>1298</v>
      </c>
      <c r="E30" s="470"/>
      <c r="F30" s="547"/>
      <c r="G30" s="547"/>
    </row>
    <row r="31" spans="1:7" s="2" customFormat="1">
      <c r="A31" s="711" t="s">
        <v>1299</v>
      </c>
      <c r="B31" s="40" t="s">
        <v>1300</v>
      </c>
      <c r="C31" s="721">
        <v>205.12</v>
      </c>
      <c r="D31" s="708" t="s">
        <v>1301</v>
      </c>
      <c r="E31" s="470"/>
      <c r="F31" s="547"/>
      <c r="G31" s="547"/>
    </row>
    <row r="32" spans="1:7" s="2" customFormat="1">
      <c r="A32" s="711" t="s">
        <v>1302</v>
      </c>
      <c r="B32" s="19" t="s">
        <v>1303</v>
      </c>
      <c r="C32" s="721">
        <v>80.91</v>
      </c>
      <c r="D32" s="708" t="s">
        <v>1304</v>
      </c>
      <c r="E32" s="470"/>
      <c r="F32" s="547"/>
      <c r="G32" s="547"/>
    </row>
    <row r="33" spans="1:7" s="2" customFormat="1">
      <c r="A33" s="84" t="s">
        <v>1305</v>
      </c>
      <c r="B33" s="716" t="s">
        <v>1280</v>
      </c>
      <c r="C33" s="645">
        <v>0</v>
      </c>
      <c r="D33" s="708" t="s">
        <v>1306</v>
      </c>
      <c r="E33" s="470"/>
      <c r="F33" s="547"/>
      <c r="G33" s="547"/>
    </row>
    <row r="34" spans="1:7" s="2" customFormat="1">
      <c r="A34" s="84" t="s">
        <v>1307</v>
      </c>
      <c r="B34" s="716" t="s">
        <v>1308</v>
      </c>
      <c r="C34" s="719">
        <v>110.52</v>
      </c>
      <c r="D34" s="708" t="s">
        <v>1309</v>
      </c>
      <c r="E34" s="470"/>
      <c r="F34" s="547"/>
      <c r="G34" s="547"/>
    </row>
    <row r="35" spans="1:7" s="2" customFormat="1">
      <c r="A35" s="218" t="s">
        <v>90</v>
      </c>
      <c r="B35" s="482" t="s">
        <v>1310</v>
      </c>
      <c r="C35" s="722">
        <v>215.31257869000001</v>
      </c>
      <c r="D35" s="723" t="s">
        <v>1311</v>
      </c>
      <c r="E35" s="470"/>
      <c r="F35" s="547"/>
      <c r="G35" s="547"/>
    </row>
    <row r="36" spans="1:7" s="2" customFormat="1">
      <c r="A36" s="724" t="s">
        <v>48</v>
      </c>
      <c r="B36" s="29" t="s">
        <v>1312</v>
      </c>
      <c r="C36" s="718">
        <f>C11-C25</f>
        <v>167.54000130999998</v>
      </c>
      <c r="D36" s="708"/>
      <c r="E36" s="470"/>
      <c r="F36" s="547"/>
      <c r="G36" s="547"/>
    </row>
    <row r="37" spans="1:7" s="2" customFormat="1" ht="25.5">
      <c r="A37" s="218" t="s">
        <v>68</v>
      </c>
      <c r="B37" s="482" t="s">
        <v>1313</v>
      </c>
      <c r="C37" s="725">
        <v>318.43340009822703</v>
      </c>
      <c r="D37" s="723" t="s">
        <v>1314</v>
      </c>
      <c r="E37" s="470"/>
      <c r="F37" s="547"/>
      <c r="G37" s="547"/>
    </row>
    <row r="38" spans="1:7" s="2" customFormat="1">
      <c r="A38" s="724" t="s">
        <v>114</v>
      </c>
      <c r="B38" s="29" t="s">
        <v>1315</v>
      </c>
      <c r="C38" s="718">
        <f>C36-C37</f>
        <v>-150.89339878822705</v>
      </c>
      <c r="D38" s="708"/>
      <c r="E38" s="470"/>
      <c r="F38" s="547"/>
      <c r="G38" s="547"/>
    </row>
    <row r="39" spans="1:7" s="2" customFormat="1">
      <c r="A39" s="724" t="s">
        <v>1316</v>
      </c>
      <c r="B39" s="29" t="s">
        <v>1317</v>
      </c>
      <c r="C39" s="718">
        <f>C40-C41</f>
        <v>0</v>
      </c>
      <c r="D39" s="708"/>
      <c r="E39" s="470"/>
      <c r="F39" s="547"/>
      <c r="G39" s="547"/>
    </row>
    <row r="40" spans="1:7" s="2" customFormat="1">
      <c r="A40" s="726" t="s">
        <v>1318</v>
      </c>
      <c r="B40" s="727" t="s">
        <v>1319</v>
      </c>
      <c r="C40" s="725">
        <v>0</v>
      </c>
      <c r="D40" s="723" t="s">
        <v>1320</v>
      </c>
      <c r="E40" s="470"/>
      <c r="F40" s="547"/>
      <c r="G40" s="547"/>
    </row>
    <row r="41" spans="1:7" s="2" customFormat="1">
      <c r="A41" s="726" t="s">
        <v>1321</v>
      </c>
      <c r="B41" s="727" t="s">
        <v>1322</v>
      </c>
      <c r="C41" s="718">
        <f>SUM(C42:C44)</f>
        <v>0</v>
      </c>
      <c r="D41" s="723" t="s">
        <v>1323</v>
      </c>
      <c r="E41" s="470"/>
      <c r="F41" s="547"/>
      <c r="G41" s="547"/>
    </row>
    <row r="42" spans="1:7" s="2" customFormat="1">
      <c r="A42" s="728" t="s">
        <v>1324</v>
      </c>
      <c r="B42" s="27" t="s">
        <v>1325</v>
      </c>
      <c r="C42" s="282">
        <v>0</v>
      </c>
      <c r="D42" s="708" t="s">
        <v>1326</v>
      </c>
      <c r="E42" s="470"/>
      <c r="F42" s="547"/>
      <c r="G42" s="547"/>
    </row>
    <row r="43" spans="1:7" s="2" customFormat="1">
      <c r="A43" s="728" t="s">
        <v>1327</v>
      </c>
      <c r="B43" s="27" t="s">
        <v>1328</v>
      </c>
      <c r="C43" s="282">
        <v>0</v>
      </c>
      <c r="D43" s="708" t="s">
        <v>1329</v>
      </c>
      <c r="E43" s="470"/>
      <c r="F43" s="547"/>
      <c r="G43" s="547"/>
    </row>
    <row r="44" spans="1:7" s="2" customFormat="1">
      <c r="A44" s="728" t="s">
        <v>1330</v>
      </c>
      <c r="B44" s="27" t="s">
        <v>1331</v>
      </c>
      <c r="C44" s="282">
        <v>0</v>
      </c>
      <c r="D44" s="708" t="s">
        <v>1332</v>
      </c>
      <c r="E44" s="470"/>
      <c r="F44" s="547"/>
      <c r="G44" s="547"/>
    </row>
    <row r="45" spans="1:7" s="2" customFormat="1">
      <c r="A45" s="724" t="s">
        <v>1333</v>
      </c>
      <c r="B45" s="29" t="s">
        <v>1334</v>
      </c>
      <c r="C45" s="718">
        <f>C46-C66</f>
        <v>58.935978788226578</v>
      </c>
      <c r="D45" s="708"/>
      <c r="E45" s="470"/>
      <c r="F45" s="547"/>
      <c r="G45" s="547"/>
    </row>
    <row r="46" spans="1:7" s="2" customFormat="1">
      <c r="A46" s="726" t="s">
        <v>1335</v>
      </c>
      <c r="B46" s="727" t="s">
        <v>1336</v>
      </c>
      <c r="C46" s="718">
        <f>SUM(C47:C54,C56,C58,C60:C64)</f>
        <v>377.79</v>
      </c>
      <c r="D46" s="708" t="s">
        <v>1337</v>
      </c>
      <c r="E46" s="470"/>
      <c r="F46" s="547"/>
      <c r="G46" s="547"/>
    </row>
    <row r="47" spans="1:7" s="2" customFormat="1">
      <c r="A47" s="711" t="s">
        <v>1338</v>
      </c>
      <c r="B47" s="19" t="s">
        <v>1339</v>
      </c>
      <c r="C47" s="226">
        <v>0</v>
      </c>
      <c r="D47" s="708"/>
      <c r="E47" s="470"/>
      <c r="F47" s="547"/>
      <c r="G47" s="547"/>
    </row>
    <row r="48" spans="1:7" s="2" customFormat="1">
      <c r="A48" s="711" t="s">
        <v>1340</v>
      </c>
      <c r="B48" s="19" t="s">
        <v>1341</v>
      </c>
      <c r="C48" s="226">
        <v>0</v>
      </c>
      <c r="D48" s="708"/>
      <c r="E48" s="470"/>
      <c r="F48" s="547"/>
      <c r="G48" s="547"/>
    </row>
    <row r="49" spans="1:7" s="2" customFormat="1">
      <c r="A49" s="711" t="s">
        <v>1342</v>
      </c>
      <c r="B49" s="19" t="s">
        <v>1343</v>
      </c>
      <c r="C49" s="226">
        <v>0</v>
      </c>
      <c r="D49" s="708"/>
      <c r="E49" s="470"/>
      <c r="F49" s="547"/>
      <c r="G49" s="547"/>
    </row>
    <row r="50" spans="1:7" s="2" customFormat="1">
      <c r="A50" s="711" t="s">
        <v>1344</v>
      </c>
      <c r="B50" s="19" t="s">
        <v>1345</v>
      </c>
      <c r="C50" s="721">
        <v>0</v>
      </c>
      <c r="D50" s="708"/>
      <c r="E50" s="470"/>
      <c r="F50" s="547"/>
      <c r="G50" s="547"/>
    </row>
    <row r="51" spans="1:7" s="2" customFormat="1">
      <c r="A51" s="711" t="s">
        <v>1346</v>
      </c>
      <c r="B51" s="19" t="s">
        <v>1347</v>
      </c>
      <c r="C51" s="721">
        <v>13.27</v>
      </c>
      <c r="D51" s="708"/>
      <c r="E51" s="470"/>
      <c r="F51" s="547"/>
      <c r="G51" s="547"/>
    </row>
    <row r="52" spans="1:7" s="2" customFormat="1">
      <c r="A52" s="711" t="s">
        <v>1348</v>
      </c>
      <c r="B52" s="19" t="s">
        <v>1349</v>
      </c>
      <c r="C52" s="721">
        <v>0</v>
      </c>
      <c r="D52" s="708"/>
      <c r="E52" s="470"/>
      <c r="F52" s="547"/>
      <c r="G52" s="547"/>
    </row>
    <row r="53" spans="1:7" s="2" customFormat="1">
      <c r="A53" s="711" t="s">
        <v>1350</v>
      </c>
      <c r="B53" s="19" t="s">
        <v>1351</v>
      </c>
      <c r="C53" s="721">
        <v>0</v>
      </c>
      <c r="D53" s="708"/>
      <c r="E53" s="470"/>
      <c r="F53" s="547"/>
      <c r="G53" s="547"/>
    </row>
    <row r="54" spans="1:7" s="2" customFormat="1">
      <c r="A54" s="711" t="s">
        <v>1352</v>
      </c>
      <c r="B54" s="19" t="s">
        <v>1353</v>
      </c>
      <c r="C54" s="721">
        <v>13.26</v>
      </c>
      <c r="D54" s="708"/>
      <c r="E54" s="470"/>
      <c r="F54" s="547"/>
      <c r="G54" s="547"/>
    </row>
    <row r="55" spans="1:7" s="2" customFormat="1">
      <c r="A55" s="711" t="s">
        <v>1354</v>
      </c>
      <c r="B55" s="19" t="s">
        <v>1355</v>
      </c>
      <c r="C55" s="721">
        <v>12.94</v>
      </c>
      <c r="D55" s="708"/>
      <c r="E55" s="470"/>
      <c r="F55" s="547"/>
      <c r="G55" s="547"/>
    </row>
    <row r="56" spans="1:7" s="2" customFormat="1">
      <c r="A56" s="711" t="s">
        <v>1356</v>
      </c>
      <c r="B56" s="19" t="s">
        <v>1357</v>
      </c>
      <c r="C56" s="721">
        <v>0.23</v>
      </c>
      <c r="D56" s="708"/>
      <c r="E56" s="470"/>
      <c r="F56" s="547"/>
      <c r="G56" s="547"/>
    </row>
    <row r="57" spans="1:7" s="2" customFormat="1">
      <c r="A57" s="711" t="s">
        <v>1358</v>
      </c>
      <c r="B57" s="19" t="s">
        <v>1355</v>
      </c>
      <c r="C57" s="721">
        <v>0</v>
      </c>
      <c r="D57" s="708"/>
      <c r="E57" s="470"/>
      <c r="F57" s="547"/>
      <c r="G57" s="547"/>
    </row>
    <row r="58" spans="1:7" s="2" customFormat="1">
      <c r="A58" s="711" t="s">
        <v>1359</v>
      </c>
      <c r="B58" s="19" t="s">
        <v>1360</v>
      </c>
      <c r="C58" s="729">
        <v>310.19</v>
      </c>
      <c r="D58" s="708"/>
      <c r="E58" s="470"/>
      <c r="F58" s="547"/>
      <c r="G58" s="547"/>
    </row>
    <row r="59" spans="1:7" s="2" customFormat="1">
      <c r="A59" s="711" t="s">
        <v>1361</v>
      </c>
      <c r="B59" s="19" t="s">
        <v>1355</v>
      </c>
      <c r="C59" s="721">
        <v>0</v>
      </c>
      <c r="D59" s="708"/>
      <c r="E59" s="470"/>
      <c r="F59" s="547"/>
      <c r="G59" s="547"/>
    </row>
    <row r="60" spans="1:7" s="2" customFormat="1">
      <c r="A60" s="711" t="s">
        <v>1362</v>
      </c>
      <c r="B60" s="19" t="s">
        <v>1363</v>
      </c>
      <c r="C60" s="721">
        <v>4.18</v>
      </c>
      <c r="D60" s="708"/>
      <c r="E60" s="470"/>
      <c r="F60" s="547"/>
      <c r="G60" s="547"/>
    </row>
    <row r="61" spans="1:7" s="2" customFormat="1">
      <c r="A61" s="711" t="s">
        <v>1364</v>
      </c>
      <c r="B61" s="19" t="s">
        <v>1365</v>
      </c>
      <c r="C61" s="721">
        <v>14.54</v>
      </c>
      <c r="D61" s="708"/>
      <c r="E61" s="470"/>
      <c r="F61" s="547"/>
      <c r="G61" s="547"/>
    </row>
    <row r="62" spans="1:7" s="2" customFormat="1">
      <c r="A62" s="711" t="s">
        <v>1366</v>
      </c>
      <c r="B62" s="19" t="s">
        <v>1367</v>
      </c>
      <c r="C62" s="721">
        <v>19.71</v>
      </c>
      <c r="D62" s="708"/>
      <c r="E62" s="470"/>
      <c r="F62" s="547"/>
      <c r="G62" s="547"/>
    </row>
    <row r="63" spans="1:7" s="2" customFormat="1">
      <c r="A63" s="711" t="s">
        <v>1368</v>
      </c>
      <c r="B63" s="19" t="s">
        <v>1369</v>
      </c>
      <c r="C63" s="721">
        <v>0</v>
      </c>
      <c r="D63" s="708"/>
      <c r="E63" s="470"/>
      <c r="F63" s="547"/>
      <c r="G63" s="547"/>
    </row>
    <row r="64" spans="1:7" s="2" customFormat="1">
      <c r="A64" s="711" t="s">
        <v>1370</v>
      </c>
      <c r="B64" s="19" t="s">
        <v>1371</v>
      </c>
      <c r="C64" s="721">
        <v>2.41</v>
      </c>
      <c r="D64" s="708"/>
      <c r="E64" s="470"/>
      <c r="F64" s="547"/>
      <c r="G64" s="547"/>
    </row>
    <row r="65" spans="1:7" s="2" customFormat="1">
      <c r="A65" s="711" t="s">
        <v>1372</v>
      </c>
      <c r="B65" s="19" t="s">
        <v>1355</v>
      </c>
      <c r="C65" s="721">
        <v>0</v>
      </c>
      <c r="D65" s="708"/>
      <c r="E65" s="470"/>
      <c r="F65" s="547"/>
      <c r="G65" s="547"/>
    </row>
    <row r="66" spans="1:7" s="2" customFormat="1">
      <c r="A66" s="726" t="s">
        <v>1373</v>
      </c>
      <c r="B66" s="727" t="s">
        <v>1374</v>
      </c>
      <c r="C66" s="730">
        <f>SUM(C67,C74,C75)</f>
        <v>318.85402121177344</v>
      </c>
      <c r="D66" s="708" t="s">
        <v>1375</v>
      </c>
      <c r="E66" s="470"/>
      <c r="F66" s="547"/>
      <c r="G66" s="547"/>
    </row>
    <row r="67" spans="1:7" s="2" customFormat="1">
      <c r="A67" s="728" t="s">
        <v>1376</v>
      </c>
      <c r="B67" s="16" t="s">
        <v>1377</v>
      </c>
      <c r="C67" s="731">
        <f>SUM(C68:C73)</f>
        <v>225.36</v>
      </c>
      <c r="D67" s="708" t="s">
        <v>1378</v>
      </c>
      <c r="E67" s="470"/>
      <c r="F67" s="547"/>
      <c r="G67" s="547"/>
    </row>
    <row r="68" spans="1:7" s="2" customFormat="1">
      <c r="A68" s="711" t="s">
        <v>1379</v>
      </c>
      <c r="B68" s="40" t="s">
        <v>1380</v>
      </c>
      <c r="C68" s="281">
        <v>0</v>
      </c>
      <c r="D68" s="708"/>
      <c r="E68" s="470"/>
      <c r="F68" s="547"/>
      <c r="G68" s="547"/>
    </row>
    <row r="69" spans="1:7" s="2" customFormat="1">
      <c r="A69" s="711" t="s">
        <v>1381</v>
      </c>
      <c r="B69" s="19" t="s">
        <v>1382</v>
      </c>
      <c r="C69" s="281">
        <v>0</v>
      </c>
      <c r="D69" s="708"/>
      <c r="E69" s="470"/>
      <c r="F69" s="547"/>
      <c r="G69" s="547"/>
    </row>
    <row r="70" spans="1:7" s="2" customFormat="1">
      <c r="A70" s="711" t="s">
        <v>1383</v>
      </c>
      <c r="B70" s="19" t="s">
        <v>1384</v>
      </c>
      <c r="C70" s="281">
        <v>0</v>
      </c>
      <c r="D70" s="708"/>
      <c r="E70" s="470"/>
      <c r="F70" s="547"/>
      <c r="G70" s="547"/>
    </row>
    <row r="71" spans="1:7" s="2" customFormat="1">
      <c r="A71" s="711" t="s">
        <v>1385</v>
      </c>
      <c r="B71" s="19" t="s">
        <v>1386</v>
      </c>
      <c r="C71" s="721">
        <v>0</v>
      </c>
      <c r="D71" s="708"/>
      <c r="E71" s="470"/>
      <c r="F71" s="547"/>
      <c r="G71" s="547"/>
    </row>
    <row r="72" spans="1:7" s="2" customFormat="1">
      <c r="A72" s="711" t="s">
        <v>1387</v>
      </c>
      <c r="B72" s="19" t="s">
        <v>1388</v>
      </c>
      <c r="C72" s="721">
        <v>0</v>
      </c>
      <c r="D72" s="708"/>
      <c r="E72" s="470"/>
      <c r="F72" s="547"/>
      <c r="G72" s="547"/>
    </row>
    <row r="73" spans="1:7" s="2" customFormat="1">
      <c r="A73" s="711" t="s">
        <v>1389</v>
      </c>
      <c r="B73" s="19" t="s">
        <v>1390</v>
      </c>
      <c r="C73" s="721">
        <v>225.36</v>
      </c>
      <c r="D73" s="708"/>
      <c r="E73" s="470"/>
      <c r="F73" s="547"/>
      <c r="G73" s="547"/>
    </row>
    <row r="74" spans="1:7" s="2" customFormat="1">
      <c r="A74" s="728" t="s">
        <v>1391</v>
      </c>
      <c r="B74" s="16" t="s">
        <v>1392</v>
      </c>
      <c r="C74" s="732">
        <v>34.297421309999997</v>
      </c>
      <c r="D74" s="708" t="s">
        <v>1393</v>
      </c>
      <c r="E74" s="470"/>
      <c r="F74" s="547"/>
      <c r="G74" s="547"/>
    </row>
    <row r="75" spans="1:7" s="2" customFormat="1">
      <c r="A75" s="728" t="s">
        <v>1394</v>
      </c>
      <c r="B75" s="16" t="s">
        <v>1395</v>
      </c>
      <c r="C75" s="732">
        <v>59.196599901773403</v>
      </c>
      <c r="D75" s="708" t="s">
        <v>1396</v>
      </c>
      <c r="E75" s="470"/>
      <c r="F75" s="547"/>
      <c r="G75" s="547"/>
    </row>
    <row r="76" spans="1:7" s="2" customFormat="1">
      <c r="A76" s="724" t="s">
        <v>1397</v>
      </c>
      <c r="B76" s="29" t="s">
        <v>1398</v>
      </c>
      <c r="C76" s="718">
        <f>C77-C84</f>
        <v>-3.5600000000000014</v>
      </c>
      <c r="D76" s="708"/>
      <c r="E76" s="470"/>
      <c r="F76" s="547"/>
      <c r="G76" s="547"/>
    </row>
    <row r="77" spans="1:7" s="2" customFormat="1">
      <c r="A77" s="726" t="s">
        <v>1399</v>
      </c>
      <c r="B77" s="727" t="s">
        <v>1400</v>
      </c>
      <c r="C77" s="730">
        <f>SUM(C78:C82)</f>
        <v>5.04</v>
      </c>
      <c r="D77" s="708"/>
      <c r="E77" s="470"/>
      <c r="F77" s="547"/>
      <c r="G77" s="547"/>
    </row>
    <row r="78" spans="1:7" s="2" customFormat="1">
      <c r="A78" s="733" t="s">
        <v>1401</v>
      </c>
      <c r="B78" s="19" t="s">
        <v>1402</v>
      </c>
      <c r="C78" s="734">
        <v>5.04</v>
      </c>
      <c r="D78" s="708"/>
      <c r="E78" s="470"/>
      <c r="F78" s="547"/>
      <c r="G78" s="547"/>
    </row>
    <row r="79" spans="1:7" s="2" customFormat="1">
      <c r="A79" s="733" t="s">
        <v>1403</v>
      </c>
      <c r="B79" s="19" t="s">
        <v>1404</v>
      </c>
      <c r="C79" s="734">
        <v>0</v>
      </c>
      <c r="D79" s="708"/>
      <c r="E79" s="470"/>
      <c r="F79" s="547"/>
      <c r="G79" s="547"/>
    </row>
    <row r="80" spans="1:7" s="2" customFormat="1">
      <c r="A80" s="733" t="s">
        <v>1405</v>
      </c>
      <c r="B80" s="19" t="s">
        <v>1406</v>
      </c>
      <c r="C80" s="734">
        <v>0</v>
      </c>
      <c r="D80" s="708"/>
      <c r="E80" s="470"/>
      <c r="F80" s="547"/>
      <c r="G80" s="547"/>
    </row>
    <row r="81" spans="1:7" s="2" customFormat="1">
      <c r="A81" s="733" t="s">
        <v>1407</v>
      </c>
      <c r="B81" s="19" t="s">
        <v>1408</v>
      </c>
      <c r="C81" s="734">
        <v>0</v>
      </c>
      <c r="D81" s="708"/>
      <c r="E81" s="470"/>
      <c r="F81" s="547"/>
      <c r="G81" s="547"/>
    </row>
    <row r="82" spans="1:7" s="2" customFormat="1">
      <c r="A82" s="733" t="s">
        <v>1409</v>
      </c>
      <c r="B82" s="735" t="s">
        <v>1410</v>
      </c>
      <c r="C82" s="734">
        <v>0</v>
      </c>
      <c r="D82" s="708"/>
      <c r="E82" s="470"/>
      <c r="F82" s="547"/>
      <c r="G82" s="547"/>
    </row>
    <row r="83" spans="1:7" s="2" customFormat="1">
      <c r="A83" s="736" t="s">
        <v>1411</v>
      </c>
      <c r="B83" s="737" t="s">
        <v>1412</v>
      </c>
      <c r="C83" s="738">
        <v>0</v>
      </c>
      <c r="D83" s="708"/>
      <c r="E83" s="470"/>
      <c r="F83" s="547"/>
      <c r="G83" s="547"/>
    </row>
    <row r="84" spans="1:7" s="2" customFormat="1">
      <c r="A84" s="726" t="s">
        <v>1413</v>
      </c>
      <c r="B84" s="739" t="s">
        <v>1414</v>
      </c>
      <c r="C84" s="730">
        <f>SUM(C85,C88,C89,C90)</f>
        <v>8.6000000000000014</v>
      </c>
      <c r="D84" s="708"/>
      <c r="E84" s="470"/>
      <c r="F84" s="547"/>
      <c r="G84" s="547"/>
    </row>
    <row r="85" spans="1:7" s="2" customFormat="1">
      <c r="A85" s="736" t="s">
        <v>1415</v>
      </c>
      <c r="B85" s="740" t="s">
        <v>1416</v>
      </c>
      <c r="C85" s="732">
        <v>7.96</v>
      </c>
      <c r="D85" s="708"/>
      <c r="E85" s="470"/>
      <c r="F85" s="547"/>
      <c r="G85" s="547"/>
    </row>
    <row r="86" spans="1:7" s="2" customFormat="1">
      <c r="A86" s="736" t="s">
        <v>1417</v>
      </c>
      <c r="B86" s="741" t="s">
        <v>1418</v>
      </c>
      <c r="C86" s="721">
        <v>1.93</v>
      </c>
      <c r="D86" s="708"/>
      <c r="E86" s="470"/>
      <c r="F86" s="547"/>
      <c r="G86" s="547"/>
    </row>
    <row r="87" spans="1:7" s="2" customFormat="1">
      <c r="A87" s="736" t="s">
        <v>1419</v>
      </c>
      <c r="B87" s="741" t="s">
        <v>1420</v>
      </c>
      <c r="C87" s="721">
        <v>1.93</v>
      </c>
      <c r="D87" s="708"/>
      <c r="E87" s="470"/>
      <c r="F87" s="547"/>
      <c r="G87" s="547"/>
    </row>
    <row r="88" spans="1:7" s="2" customFormat="1">
      <c r="A88" s="736" t="s">
        <v>1421</v>
      </c>
      <c r="B88" s="740" t="s">
        <v>1422</v>
      </c>
      <c r="C88" s="721">
        <v>0</v>
      </c>
      <c r="D88" s="708"/>
      <c r="E88" s="470"/>
      <c r="F88" s="547"/>
      <c r="G88" s="547"/>
    </row>
    <row r="89" spans="1:7" s="2" customFormat="1">
      <c r="A89" s="736" t="s">
        <v>1423</v>
      </c>
      <c r="B89" s="740" t="s">
        <v>1424</v>
      </c>
      <c r="C89" s="721">
        <v>0.51</v>
      </c>
      <c r="D89" s="708"/>
      <c r="E89" s="470"/>
      <c r="F89" s="547"/>
      <c r="G89" s="547"/>
    </row>
    <row r="90" spans="1:7" s="2" customFormat="1">
      <c r="A90" s="736" t="s">
        <v>1425</v>
      </c>
      <c r="B90" s="740" t="s">
        <v>1426</v>
      </c>
      <c r="C90" s="721">
        <v>0.13</v>
      </c>
      <c r="D90" s="708"/>
      <c r="E90" s="470"/>
      <c r="F90" s="547"/>
      <c r="G90" s="547"/>
    </row>
    <row r="91" spans="1:7" s="2" customFormat="1">
      <c r="A91" s="736" t="s">
        <v>1427</v>
      </c>
      <c r="B91" s="742" t="s">
        <v>1428</v>
      </c>
      <c r="C91" s="743">
        <v>0.13</v>
      </c>
      <c r="D91" s="708"/>
      <c r="E91" s="470"/>
      <c r="F91" s="547"/>
      <c r="G91" s="547"/>
    </row>
    <row r="92" spans="1:7" s="2" customFormat="1" ht="31.5">
      <c r="A92" s="218" t="s">
        <v>1429</v>
      </c>
      <c r="B92" s="744" t="s">
        <v>1430</v>
      </c>
      <c r="C92" s="722">
        <v>19.5299999999995</v>
      </c>
      <c r="D92" s="723" t="s">
        <v>1431</v>
      </c>
      <c r="E92" s="470"/>
      <c r="F92" s="547"/>
      <c r="G92" s="547"/>
    </row>
    <row r="93" spans="1:7" s="2" customFormat="1">
      <c r="A93" s="724" t="s">
        <v>1432</v>
      </c>
      <c r="B93" s="744" t="s">
        <v>1433</v>
      </c>
      <c r="C93" s="718">
        <f>C94-C95</f>
        <v>0</v>
      </c>
      <c r="D93" s="708"/>
      <c r="E93" s="470"/>
      <c r="F93" s="547"/>
      <c r="G93" s="547"/>
    </row>
    <row r="94" spans="1:7" s="2" customFormat="1">
      <c r="A94" s="728" t="s">
        <v>1434</v>
      </c>
      <c r="B94" s="741" t="s">
        <v>1435</v>
      </c>
      <c r="C94" s="745">
        <v>0</v>
      </c>
      <c r="D94" s="708"/>
      <c r="E94" s="470"/>
      <c r="F94" s="547"/>
      <c r="G94" s="547"/>
    </row>
    <row r="95" spans="1:7" s="2" customFormat="1">
      <c r="A95" s="728" t="s">
        <v>1436</v>
      </c>
      <c r="B95" s="741" t="s">
        <v>1437</v>
      </c>
      <c r="C95" s="745">
        <v>0</v>
      </c>
      <c r="D95" s="708"/>
      <c r="E95" s="470"/>
      <c r="F95" s="547"/>
      <c r="G95" s="547"/>
    </row>
    <row r="96" spans="1:7" s="2" customFormat="1">
      <c r="A96" s="724" t="s">
        <v>1438</v>
      </c>
      <c r="B96" s="746" t="s">
        <v>1439</v>
      </c>
      <c r="C96" s="718">
        <f>C38+C39+C45+C76-C92+C93</f>
        <v>-115.04741999999997</v>
      </c>
      <c r="D96" s="708" t="s">
        <v>1440</v>
      </c>
      <c r="E96" s="470"/>
      <c r="F96" s="547"/>
      <c r="G96" s="547"/>
    </row>
    <row r="97" spans="1:7" s="2" customFormat="1" ht="15.75" thickBot="1">
      <c r="A97" s="613" t="s">
        <v>1441</v>
      </c>
      <c r="B97" s="747" t="s">
        <v>1442</v>
      </c>
      <c r="C97" s="748">
        <v>0</v>
      </c>
      <c r="D97" s="749"/>
      <c r="E97" s="470"/>
      <c r="F97" s="547"/>
      <c r="G97" s="547"/>
    </row>
    <row r="98" spans="1:7" s="2" customFormat="1">
      <c r="A98" s="542"/>
      <c r="B98" s="544"/>
      <c r="C98" s="544"/>
      <c r="D98" s="469"/>
      <c r="E98" s="470"/>
      <c r="F98" s="547"/>
      <c r="G98" s="547"/>
    </row>
    <row r="99" spans="1:7" s="2" customFormat="1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>
      <c r="A100" s="750"/>
      <c r="B100" s="750"/>
      <c r="C100" s="750"/>
      <c r="D100" s="750"/>
      <c r="E100" s="751"/>
      <c r="F100" s="5"/>
      <c r="G100" s="5"/>
    </row>
    <row r="101" spans="1:7" s="2" customFormat="1" ht="15" customHeight="1">
      <c r="A101" s="750"/>
      <c r="B101" s="750"/>
      <c r="C101" s="750"/>
      <c r="D101" s="750"/>
      <c r="E101" s="752"/>
      <c r="F101" s="5"/>
      <c r="G101" s="5"/>
    </row>
    <row r="102" spans="1:7" s="2" customFormat="1">
      <c r="A102" s="545"/>
      <c r="B102" s="546"/>
      <c r="C102" s="546"/>
      <c r="D102" s="5"/>
      <c r="E102" s="547"/>
      <c r="F102" s="547"/>
      <c r="G102" s="547"/>
    </row>
    <row r="103" spans="1:7" s="2" customFormat="1">
      <c r="A103" s="545"/>
      <c r="B103" s="546"/>
      <c r="C103" s="546"/>
      <c r="D103" s="5"/>
      <c r="E103" s="547"/>
      <c r="F103" s="547"/>
      <c r="G103" s="547"/>
    </row>
  </sheetData>
  <sheetProtection algorithmName="SHA-512" hashValue="UXXCWA5/lGaWh80/vU4MJv5rfZVjtJZ6AEQXFMF9Ug3I57SZj0te/ziPlj2+HL+i3wv0IMsQmyLo7DBD+iBnGw==" saltValue="GxybV8EOiXfElt29eimf1gdThvu3A7G2IxvSARHD7SQw+ivdzq7h6+09UwNI78mbYyNdrVFXWRHSXUyCJKdPpg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topLeftCell="E1" workbookViewId="0">
      <selection sqref="A1:R1"/>
    </sheetView>
  </sheetViews>
  <sheetFormatPr defaultRowHeight="1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>
      <c r="A1" s="1047" t="s">
        <v>0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9"/>
    </row>
    <row r="2" spans="1:24" s="1" customFormat="1">
      <c r="A2" s="1047" t="s">
        <v>1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9"/>
    </row>
    <row r="3" spans="1:24" s="1" customFormat="1">
      <c r="A3" s="1050"/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2"/>
    </row>
    <row r="4" spans="1:24" s="1" customForma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>
      <c r="A5" s="1053" t="s">
        <v>1443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5"/>
    </row>
    <row r="6" spans="1:24" s="1" customForma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>
      <c r="A8" s="5"/>
      <c r="B8" s="753"/>
      <c r="C8" s="700"/>
      <c r="D8" s="700"/>
      <c r="E8" s="700"/>
      <c r="F8" s="700"/>
      <c r="G8" s="700"/>
      <c r="H8" s="700"/>
      <c r="I8" s="700"/>
      <c r="J8" s="700"/>
      <c r="K8" s="5"/>
      <c r="L8" s="1167" t="s">
        <v>1444</v>
      </c>
      <c r="M8" s="1167"/>
      <c r="N8" s="1167"/>
      <c r="O8" s="1167"/>
      <c r="P8" s="1167"/>
      <c r="Q8" s="1167"/>
      <c r="R8" s="1167"/>
      <c r="S8" s="5"/>
      <c r="T8" s="5"/>
      <c r="U8" s="5"/>
      <c r="V8" s="5"/>
      <c r="W8" s="5"/>
      <c r="X8" s="5"/>
    </row>
    <row r="9" spans="1:24" s="1" customFormat="1" ht="15" customHeight="1">
      <c r="A9" s="547"/>
      <c r="B9" s="1088" t="s">
        <v>4</v>
      </c>
      <c r="C9" s="1179" t="s">
        <v>5</v>
      </c>
      <c r="D9" s="1109" t="s">
        <v>160</v>
      </c>
      <c r="E9" s="1091" t="s">
        <v>783</v>
      </c>
      <c r="F9" s="1088" t="s">
        <v>1445</v>
      </c>
      <c r="G9" s="1175" t="s">
        <v>874</v>
      </c>
      <c r="H9" s="1176"/>
      <c r="I9" s="1176"/>
      <c r="J9" s="1176"/>
      <c r="K9" s="1176"/>
      <c r="L9" s="1176"/>
      <c r="M9" s="1176"/>
      <c r="N9" s="1176"/>
      <c r="O9" s="1177"/>
      <c r="P9" s="1088" t="s">
        <v>786</v>
      </c>
      <c r="Q9" s="1091" t="s">
        <v>787</v>
      </c>
      <c r="R9" s="1168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>
      <c r="A10" s="547"/>
      <c r="B10" s="1089"/>
      <c r="C10" s="1180"/>
      <c r="D10" s="1110"/>
      <c r="E10" s="1092"/>
      <c r="F10" s="1089"/>
      <c r="G10" s="1097" t="s">
        <v>875</v>
      </c>
      <c r="H10" s="1101" t="s">
        <v>789</v>
      </c>
      <c r="I10" s="1102"/>
      <c r="J10" s="1171"/>
      <c r="K10" s="1101" t="s">
        <v>790</v>
      </c>
      <c r="L10" s="1102"/>
      <c r="M10" s="1102"/>
      <c r="N10" s="1102"/>
      <c r="O10" s="1103"/>
      <c r="P10" s="1089"/>
      <c r="Q10" s="1092"/>
      <c r="R10" s="1169"/>
      <c r="S10" s="547"/>
      <c r="T10" s="547"/>
      <c r="U10" s="547"/>
      <c r="V10" s="547"/>
      <c r="W10" s="547"/>
      <c r="X10" s="547"/>
    </row>
    <row r="11" spans="1:24" s="1" customFormat="1" ht="32.25" customHeight="1">
      <c r="A11" s="547"/>
      <c r="B11" s="1089"/>
      <c r="C11" s="1180"/>
      <c r="D11" s="1110"/>
      <c r="E11" s="1092"/>
      <c r="F11" s="1089"/>
      <c r="G11" s="1098"/>
      <c r="H11" s="1172"/>
      <c r="I11" s="1173"/>
      <c r="J11" s="1174"/>
      <c r="K11" s="1172"/>
      <c r="L11" s="1173"/>
      <c r="M11" s="1173"/>
      <c r="N11" s="1173"/>
      <c r="O11" s="1178"/>
      <c r="P11" s="1089"/>
      <c r="Q11" s="1092"/>
      <c r="R11" s="1169"/>
      <c r="S11" s="547"/>
      <c r="T11" s="547"/>
      <c r="U11" s="547"/>
      <c r="V11" s="547"/>
      <c r="W11" s="547"/>
      <c r="X11" s="547"/>
    </row>
    <row r="12" spans="1:24" s="1" customFormat="1" ht="92.25" customHeight="1" thickBot="1">
      <c r="A12" s="547"/>
      <c r="B12" s="1090"/>
      <c r="C12" s="1181"/>
      <c r="D12" s="1111"/>
      <c r="E12" s="1093"/>
      <c r="F12" s="1090"/>
      <c r="G12" s="1099"/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1" t="s">
        <v>796</v>
      </c>
      <c r="N12" s="472" t="s">
        <v>881</v>
      </c>
      <c r="O12" s="754" t="s">
        <v>882</v>
      </c>
      <c r="P12" s="1090"/>
      <c r="Q12" s="1093"/>
      <c r="R12" s="1170"/>
      <c r="S12" s="547"/>
      <c r="T12" s="547"/>
      <c r="U12" s="547"/>
      <c r="V12" s="547"/>
      <c r="W12" s="547"/>
      <c r="X12" s="547"/>
    </row>
    <row r="13" spans="1:24" s="1" customFormat="1">
      <c r="A13" s="547"/>
      <c r="B13" s="551">
        <v>1</v>
      </c>
      <c r="C13" s="56">
        <v>2</v>
      </c>
      <c r="D13" s="56">
        <v>3</v>
      </c>
      <c r="E13" s="552">
        <v>4</v>
      </c>
      <c r="F13" s="755">
        <v>5</v>
      </c>
      <c r="G13" s="756">
        <v>6</v>
      </c>
      <c r="H13" s="756">
        <v>7</v>
      </c>
      <c r="I13" s="756">
        <v>8</v>
      </c>
      <c r="J13" s="56">
        <v>9</v>
      </c>
      <c r="K13" s="756">
        <v>10</v>
      </c>
      <c r="L13" s="757">
        <v>11</v>
      </c>
      <c r="M13" s="757">
        <v>12</v>
      </c>
      <c r="N13" s="56">
        <v>13</v>
      </c>
      <c r="O13" s="758">
        <v>14</v>
      </c>
      <c r="P13" s="551">
        <v>15</v>
      </c>
      <c r="Q13" s="758">
        <v>16</v>
      </c>
      <c r="R13" s="703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>
      <c r="A14" s="547"/>
      <c r="B14" s="146" t="s">
        <v>347</v>
      </c>
      <c r="C14" s="759" t="s">
        <v>1446</v>
      </c>
      <c r="D14" s="488" t="s">
        <v>645</v>
      </c>
      <c r="E14" s="760">
        <f>SUM(F14,P14,Q14)</f>
        <v>1406.81</v>
      </c>
      <c r="F14" s="761">
        <f>SUM(G14:O14)</f>
        <v>1181.45</v>
      </c>
      <c r="G14" s="762">
        <v>165.33</v>
      </c>
      <c r="H14" s="763">
        <v>162.76</v>
      </c>
      <c r="I14" s="763">
        <v>10.84</v>
      </c>
      <c r="J14" s="763">
        <v>191.65</v>
      </c>
      <c r="K14" s="763">
        <v>254.32</v>
      </c>
      <c r="L14" s="764">
        <v>205.12</v>
      </c>
      <c r="M14" s="763">
        <v>80.91</v>
      </c>
      <c r="N14" s="762">
        <v>0</v>
      </c>
      <c r="O14" s="765">
        <v>110.52</v>
      </c>
      <c r="P14" s="766">
        <v>0</v>
      </c>
      <c r="Q14" s="237">
        <v>225.36</v>
      </c>
      <c r="R14" s="767" t="s">
        <v>1447</v>
      </c>
      <c r="S14" s="547"/>
      <c r="T14" s="547"/>
      <c r="U14" s="547"/>
      <c r="V14" s="547"/>
      <c r="W14" s="547"/>
      <c r="X14" s="547"/>
    </row>
    <row r="15" spans="1:24" s="1" customFormat="1" ht="45" customHeight="1">
      <c r="A15" s="547"/>
      <c r="B15" s="65" t="s">
        <v>351</v>
      </c>
      <c r="C15" s="494" t="s">
        <v>1448</v>
      </c>
      <c r="D15" s="488" t="s">
        <v>645</v>
      </c>
      <c r="E15" s="760">
        <f>SUM(F15,P15,Q15)</f>
        <v>249.61</v>
      </c>
      <c r="F15" s="761">
        <f>SUM(G15:O15)</f>
        <v>215.31257869000001</v>
      </c>
      <c r="G15" s="629">
        <v>25.31562838</v>
      </c>
      <c r="H15" s="629">
        <v>26.798526420000002</v>
      </c>
      <c r="I15" s="629">
        <v>4.2524571800000004</v>
      </c>
      <c r="J15" s="629">
        <v>43.447644099999998</v>
      </c>
      <c r="K15" s="629">
        <v>52.520239719999999</v>
      </c>
      <c r="L15" s="629">
        <v>33.461940400000003</v>
      </c>
      <c r="M15" s="629">
        <v>12.26096783</v>
      </c>
      <c r="N15" s="629">
        <v>0</v>
      </c>
      <c r="O15" s="282">
        <v>17.255174660000002</v>
      </c>
      <c r="P15" s="768">
        <v>0</v>
      </c>
      <c r="Q15" s="245">
        <v>34.297421309999997</v>
      </c>
      <c r="R15" s="769" t="s">
        <v>1449</v>
      </c>
      <c r="S15" s="547"/>
      <c r="T15" s="547"/>
      <c r="U15" s="547"/>
      <c r="V15" s="547"/>
      <c r="W15" s="547"/>
      <c r="X15" s="547"/>
    </row>
    <row r="16" spans="1:24" s="1" customFormat="1" ht="47.25" customHeight="1">
      <c r="A16" s="547"/>
      <c r="B16" s="65" t="s">
        <v>364</v>
      </c>
      <c r="C16" s="759" t="s">
        <v>1450</v>
      </c>
      <c r="D16" s="488" t="s">
        <v>645</v>
      </c>
      <c r="E16" s="770">
        <f>SUM(E14,E15)</f>
        <v>1656.42</v>
      </c>
      <c r="F16" s="771">
        <f>SUM(F14,F15)</f>
        <v>1396.7625786900001</v>
      </c>
      <c r="G16" s="641">
        <f t="shared" ref="G16:Q16" si="0">SUM(G14,G15)</f>
        <v>190.64562838000001</v>
      </c>
      <c r="H16" s="641">
        <f t="shared" si="0"/>
        <v>189.55852641999999</v>
      </c>
      <c r="I16" s="641">
        <f t="shared" si="0"/>
        <v>15.09245718</v>
      </c>
      <c r="J16" s="641">
        <f t="shared" si="0"/>
        <v>235.0976441</v>
      </c>
      <c r="K16" s="641">
        <f t="shared" si="0"/>
        <v>306.84023972</v>
      </c>
      <c r="L16" s="641">
        <f t="shared" si="0"/>
        <v>238.58194040000001</v>
      </c>
      <c r="M16" s="641">
        <f t="shared" si="0"/>
        <v>93.170967829999995</v>
      </c>
      <c r="N16" s="641">
        <f t="shared" si="0"/>
        <v>0</v>
      </c>
      <c r="O16" s="772">
        <f t="shared" si="0"/>
        <v>127.77517466</v>
      </c>
      <c r="P16" s="771">
        <f t="shared" si="0"/>
        <v>0</v>
      </c>
      <c r="Q16" s="641">
        <f t="shared" si="0"/>
        <v>259.65742131000002</v>
      </c>
      <c r="R16" s="773"/>
      <c r="S16" s="547"/>
      <c r="T16" s="547"/>
      <c r="U16" s="547"/>
      <c r="V16" s="547"/>
      <c r="W16" s="547"/>
      <c r="X16" s="547"/>
    </row>
    <row r="17" spans="1:24" s="1" customFormat="1" ht="33" customHeight="1">
      <c r="A17" s="547"/>
      <c r="B17" s="65" t="s">
        <v>169</v>
      </c>
      <c r="C17" s="494" t="s">
        <v>906</v>
      </c>
      <c r="D17" s="774" t="s">
        <v>836</v>
      </c>
      <c r="E17" s="775">
        <f>SUM(F17,P17,Q17)</f>
        <v>99.999999999999986</v>
      </c>
      <c r="F17" s="776">
        <f>SUM(G17:O17)</f>
        <v>84.324179778679309</v>
      </c>
      <c r="G17" s="777">
        <f t="shared" ref="G17:O17" si="1">IF($E$16=0,0,G16/$E$16*100)</f>
        <v>11.509498097100977</v>
      </c>
      <c r="H17" s="778">
        <f t="shared" si="1"/>
        <v>11.443868488668333</v>
      </c>
      <c r="I17" s="778">
        <f t="shared" si="1"/>
        <v>0.91114917593364009</v>
      </c>
      <c r="J17" s="778">
        <f t="shared" si="1"/>
        <v>14.193117935064778</v>
      </c>
      <c r="K17" s="778">
        <f t="shared" si="1"/>
        <v>18.524301790608661</v>
      </c>
      <c r="L17" s="778">
        <f t="shared" si="1"/>
        <v>14.403468951111433</v>
      </c>
      <c r="M17" s="778">
        <f t="shared" si="1"/>
        <v>5.6248395835597247</v>
      </c>
      <c r="N17" s="778">
        <f t="shared" si="1"/>
        <v>0</v>
      </c>
      <c r="O17" s="777">
        <f t="shared" si="1"/>
        <v>7.7139357566317717</v>
      </c>
      <c r="P17" s="779">
        <f t="shared" ref="P17" si="2">IF($E$16=0,0,P16/$E$16*100)</f>
        <v>0</v>
      </c>
      <c r="Q17" s="780">
        <f t="shared" ref="Q17" si="3">IF($E$16=0,0,Q16/$E$16*100)</f>
        <v>15.675820221320681</v>
      </c>
      <c r="R17" s="773"/>
      <c r="S17" s="547"/>
      <c r="T17" s="547"/>
      <c r="U17" s="547"/>
      <c r="V17" s="547"/>
      <c r="W17" s="547"/>
      <c r="X17" s="547"/>
    </row>
    <row r="18" spans="1:24" s="1" customFormat="1" ht="48" customHeight="1">
      <c r="A18" s="547"/>
      <c r="B18" s="65" t="s">
        <v>184</v>
      </c>
      <c r="C18" s="494" t="s">
        <v>1451</v>
      </c>
      <c r="D18" s="488" t="s">
        <v>645</v>
      </c>
      <c r="E18" s="770">
        <f>SUM(F18,P18,Q18)</f>
        <v>377.63000000000011</v>
      </c>
      <c r="F18" s="776">
        <f>SUM(G18:O18)</f>
        <v>318.43340009822668</v>
      </c>
      <c r="G18" s="781">
        <v>43.463317664082503</v>
      </c>
      <c r="H18" s="781">
        <v>43.2154805737581</v>
      </c>
      <c r="I18" s="781">
        <v>3.4407726330782098</v>
      </c>
      <c r="J18" s="781">
        <v>53.597471258185202</v>
      </c>
      <c r="K18" s="781">
        <v>69.953320851875603</v>
      </c>
      <c r="L18" s="781">
        <v>54.391819800081898</v>
      </c>
      <c r="M18" s="781">
        <v>21.2410817193966</v>
      </c>
      <c r="N18" s="781">
        <v>0</v>
      </c>
      <c r="O18" s="782">
        <v>29.130135597768501</v>
      </c>
      <c r="P18" s="783">
        <v>0</v>
      </c>
      <c r="Q18" s="781">
        <v>59.196599901773403</v>
      </c>
      <c r="R18" s="769" t="s">
        <v>1452</v>
      </c>
      <c r="S18" s="547"/>
      <c r="T18" s="547"/>
      <c r="U18" s="547"/>
      <c r="V18" s="547"/>
      <c r="W18" s="547"/>
      <c r="X18" s="547"/>
    </row>
    <row r="19" spans="1:24" s="1" customFormat="1">
      <c r="A19" s="547"/>
      <c r="B19" s="244" t="s">
        <v>195</v>
      </c>
      <c r="C19" s="784" t="s">
        <v>1453</v>
      </c>
      <c r="D19" s="488" t="s">
        <v>645</v>
      </c>
      <c r="E19" s="770">
        <f>SUM(E14,E15,E18)</f>
        <v>2034.0500000000002</v>
      </c>
      <c r="F19" s="771">
        <f>SUM(F14,F15,F18)</f>
        <v>1715.1959787882267</v>
      </c>
      <c r="G19" s="641">
        <f t="shared" ref="G19:Q19" si="4">SUM(G14,G15,G18)</f>
        <v>234.1089460440825</v>
      </c>
      <c r="H19" s="641">
        <f t="shared" si="4"/>
        <v>232.77400699375809</v>
      </c>
      <c r="I19" s="641">
        <f t="shared" si="4"/>
        <v>18.533229813078211</v>
      </c>
      <c r="J19" s="641">
        <f t="shared" si="4"/>
        <v>288.69511535818521</v>
      </c>
      <c r="K19" s="641">
        <f t="shared" si="4"/>
        <v>376.79356057187562</v>
      </c>
      <c r="L19" s="641">
        <f t="shared" si="4"/>
        <v>292.97376020008193</v>
      </c>
      <c r="M19" s="641">
        <f t="shared" si="4"/>
        <v>114.4120495493966</v>
      </c>
      <c r="N19" s="641">
        <f t="shared" si="4"/>
        <v>0</v>
      </c>
      <c r="O19" s="772">
        <f t="shared" si="4"/>
        <v>156.90531025776852</v>
      </c>
      <c r="P19" s="771">
        <f t="shared" si="4"/>
        <v>0</v>
      </c>
      <c r="Q19" s="641">
        <f t="shared" si="4"/>
        <v>318.85402121177344</v>
      </c>
      <c r="R19" s="773"/>
      <c r="S19" s="547"/>
      <c r="T19" s="547"/>
      <c r="U19" s="547"/>
      <c r="V19" s="547"/>
      <c r="W19" s="547"/>
      <c r="X19" s="547"/>
    </row>
    <row r="20" spans="1:24" s="1" customFormat="1" ht="56.25">
      <c r="A20" s="547"/>
      <c r="B20" s="218" t="s">
        <v>203</v>
      </c>
      <c r="C20" s="785" t="s">
        <v>1454</v>
      </c>
      <c r="D20" s="488" t="s">
        <v>645</v>
      </c>
      <c r="E20" s="786">
        <f>SUM(F20,P20,Q20)</f>
        <v>1916.1808900000001</v>
      </c>
      <c r="F20" s="787">
        <f>SUM(G20:O20)</f>
        <v>1551.3500000000001</v>
      </c>
      <c r="G20" s="788">
        <v>209.23</v>
      </c>
      <c r="H20" s="1161">
        <v>431.11</v>
      </c>
      <c r="I20" s="1162"/>
      <c r="J20" s="1163"/>
      <c r="K20" s="789">
        <v>314.98</v>
      </c>
      <c r="L20" s="789">
        <v>268.83</v>
      </c>
      <c r="M20" s="789">
        <v>236.79</v>
      </c>
      <c r="N20" s="789">
        <v>0</v>
      </c>
      <c r="O20" s="790">
        <v>90.41</v>
      </c>
      <c r="P20" s="791">
        <v>0</v>
      </c>
      <c r="Q20" s="792">
        <v>364.83089000000001</v>
      </c>
      <c r="R20" s="767" t="s">
        <v>1455</v>
      </c>
      <c r="S20" s="547"/>
      <c r="T20" s="547"/>
      <c r="U20" s="547"/>
      <c r="V20" s="547"/>
      <c r="W20" s="547"/>
      <c r="X20" s="547"/>
    </row>
    <row r="21" spans="1:24" s="1" customFormat="1" ht="90">
      <c r="A21" s="547"/>
      <c r="B21" s="244" t="s">
        <v>205</v>
      </c>
      <c r="C21" s="793" t="s">
        <v>1456</v>
      </c>
      <c r="D21" s="488" t="s">
        <v>645</v>
      </c>
      <c r="E21" s="770">
        <f>SUM(F21,P21,Q21)</f>
        <v>25.884699999999999</v>
      </c>
      <c r="F21" s="771">
        <f>SUM(G21:O21)</f>
        <v>12.944699999999999</v>
      </c>
      <c r="G21" s="630">
        <v>0</v>
      </c>
      <c r="H21" s="630">
        <v>0</v>
      </c>
      <c r="I21" s="630">
        <v>0</v>
      </c>
      <c r="J21" s="794">
        <v>12.944699999999999</v>
      </c>
      <c r="K21" s="795">
        <v>0</v>
      </c>
      <c r="L21" s="795">
        <v>0</v>
      </c>
      <c r="M21" s="796">
        <v>0</v>
      </c>
      <c r="N21" s="796">
        <v>0</v>
      </c>
      <c r="O21" s="797">
        <v>0</v>
      </c>
      <c r="P21" s="798">
        <v>0</v>
      </c>
      <c r="Q21" s="799">
        <v>12.94</v>
      </c>
      <c r="R21" s="767" t="s">
        <v>1457</v>
      </c>
      <c r="S21" s="547"/>
      <c r="T21" s="547"/>
      <c r="U21" s="547"/>
      <c r="V21" s="547"/>
      <c r="W21" s="547"/>
      <c r="X21" s="547"/>
    </row>
    <row r="22" spans="1:24" s="1" customFormat="1" ht="15.75" thickBot="1">
      <c r="A22" s="547"/>
      <c r="B22" s="613" t="s">
        <v>207</v>
      </c>
      <c r="C22" s="800" t="s">
        <v>1458</v>
      </c>
      <c r="D22" s="801" t="s">
        <v>645</v>
      </c>
      <c r="E22" s="802">
        <f>SUM(F22,P22,Q22)</f>
        <v>-91.984410000000025</v>
      </c>
      <c r="F22" s="803">
        <f>(F20+F21)-F19</f>
        <v>-150.90127878822659</v>
      </c>
      <c r="G22" s="804">
        <f>(G20+G21)-G19</f>
        <v>-24.878946044082511</v>
      </c>
      <c r="H22" s="1164">
        <f>(H20+H21+I21+J21)-(H19+I19+J19)</f>
        <v>-95.947652165021509</v>
      </c>
      <c r="I22" s="1165"/>
      <c r="J22" s="1166"/>
      <c r="K22" s="804">
        <f t="shared" ref="K22:Q22" si="5">(K20+K21)-K19</f>
        <v>-61.813560571875598</v>
      </c>
      <c r="L22" s="804">
        <f t="shared" si="5"/>
        <v>-24.143760200081942</v>
      </c>
      <c r="M22" s="804">
        <f t="shared" si="5"/>
        <v>122.37795045060339</v>
      </c>
      <c r="N22" s="804">
        <f t="shared" si="5"/>
        <v>0</v>
      </c>
      <c r="O22" s="615">
        <f t="shared" si="5"/>
        <v>-66.495310257768523</v>
      </c>
      <c r="P22" s="803">
        <f t="shared" si="5"/>
        <v>0</v>
      </c>
      <c r="Q22" s="804">
        <f t="shared" si="5"/>
        <v>58.916868788226566</v>
      </c>
      <c r="R22" s="805" t="s">
        <v>1459</v>
      </c>
      <c r="S22" s="547"/>
      <c r="T22" s="547"/>
      <c r="U22" s="547"/>
      <c r="V22" s="547"/>
      <c r="W22" s="547"/>
      <c r="X22" s="547"/>
    </row>
    <row r="23" spans="1:24" s="1" customFormat="1">
      <c r="A23" s="547"/>
      <c r="B23" s="806"/>
      <c r="C23" s="807"/>
      <c r="D23" s="808"/>
      <c r="E23" s="807"/>
      <c r="F23" s="807"/>
      <c r="G23" s="807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10"/>
      <c r="S23" s="547"/>
      <c r="T23" s="547"/>
      <c r="U23" s="547"/>
      <c r="V23" s="547"/>
      <c r="W23" s="547"/>
      <c r="X23" s="547"/>
    </row>
    <row r="24" spans="1:24" s="1" customFormat="1">
      <c r="A24" s="547"/>
      <c r="B24" s="806"/>
      <c r="C24" s="807"/>
      <c r="D24" s="808"/>
      <c r="E24" s="807"/>
      <c r="F24" s="807"/>
      <c r="G24" s="807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10"/>
      <c r="S24" s="547"/>
      <c r="T24" s="547"/>
      <c r="U24" s="547"/>
      <c r="V24" s="547"/>
      <c r="W24" s="547"/>
      <c r="X24" s="547"/>
    </row>
    <row r="25" spans="1:24" s="1" customFormat="1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6wCsbfBYiCZRtYKCoGZRLRR09t+hNPVZ4RyFWQCxWcCAl0DK2jt4DFTrH8U0rmfWfEl9vvmeUiPz2nD4/DUCvw==" saltValue="L9n0sT9wX+U1fHsnlCxh+byzpQvmu/0BZAqC6I6dFT5AkzcQgn5A82oEWegoPwQ3he04iowxV/pUA66DlzeJiA==" spinCount="100000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30" sqref="D30"/>
    </sheetView>
  </sheetViews>
  <sheetFormatPr defaultRowHeight="1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>
      <c r="A1" s="1010" t="s">
        <v>0</v>
      </c>
      <c r="B1" s="1011"/>
      <c r="C1" s="1011"/>
      <c r="D1" s="1012"/>
    </row>
    <row r="2" spans="1:6" s="1" customFormat="1">
      <c r="A2" s="1010" t="s">
        <v>1</v>
      </c>
      <c r="B2" s="1011"/>
      <c r="C2" s="1011"/>
      <c r="D2" s="1012"/>
    </row>
    <row r="3" spans="1:6" s="1" customFormat="1">
      <c r="A3" s="1013"/>
      <c r="B3" s="1014"/>
      <c r="C3" s="1014"/>
      <c r="D3" s="1015"/>
    </row>
    <row r="4" spans="1:6" s="1" customFormat="1">
      <c r="A4" s="3"/>
      <c r="B4" s="3"/>
      <c r="C4" s="3"/>
      <c r="D4" s="3"/>
    </row>
    <row r="5" spans="1:6" s="1" customFormat="1">
      <c r="A5" s="1016" t="s">
        <v>1460</v>
      </c>
      <c r="B5" s="1017"/>
      <c r="C5" s="1017"/>
      <c r="D5" s="1018"/>
    </row>
    <row r="6" spans="1:6" s="1" customFormat="1">
      <c r="A6" s="3"/>
      <c r="B6" s="3"/>
      <c r="C6" s="3"/>
      <c r="D6" s="3"/>
    </row>
    <row r="8" spans="1:6" s="1" customFormat="1" ht="15" customHeight="1" thickBot="1">
      <c r="A8" s="1184" t="s">
        <v>1461</v>
      </c>
      <c r="B8" s="1184"/>
      <c r="C8" s="1184"/>
      <c r="D8" s="1184"/>
      <c r="E8" s="49"/>
    </row>
    <row r="9" spans="1:6" s="1" customFormat="1" ht="33" customHeight="1" thickBot="1">
      <c r="A9" s="213" t="s">
        <v>4</v>
      </c>
      <c r="B9" s="811" t="s">
        <v>1462</v>
      </c>
      <c r="C9" s="451" t="s">
        <v>160</v>
      </c>
      <c r="D9" s="53" t="s">
        <v>1674</v>
      </c>
      <c r="E9" s="812"/>
      <c r="F9" s="9"/>
    </row>
    <row r="10" spans="1:6" s="1" customFormat="1">
      <c r="A10" s="813" t="s">
        <v>347</v>
      </c>
      <c r="B10" s="814" t="s">
        <v>1463</v>
      </c>
      <c r="C10" s="815" t="s">
        <v>1464</v>
      </c>
      <c r="D10" s="816">
        <f>SUM(D11,D12,D30)</f>
        <v>2061.02</v>
      </c>
      <c r="E10" s="608"/>
      <c r="F10" s="9"/>
    </row>
    <row r="11" spans="1:6" s="1" customFormat="1">
      <c r="A11" s="817" t="s">
        <v>285</v>
      </c>
      <c r="B11" s="818" t="s">
        <v>1465</v>
      </c>
      <c r="C11" s="819" t="s">
        <v>1464</v>
      </c>
      <c r="D11" s="820">
        <v>134.80000000000001</v>
      </c>
      <c r="E11" s="608"/>
      <c r="F11" s="9"/>
    </row>
    <row r="12" spans="1:6" s="1" customFormat="1">
      <c r="A12" s="817" t="s">
        <v>295</v>
      </c>
      <c r="B12" s="821" t="s">
        <v>1466</v>
      </c>
      <c r="C12" s="822" t="s">
        <v>1464</v>
      </c>
      <c r="D12" s="823">
        <f>SUM(D13,D14,D15,D16,D17,D22,D24,D27,D28,D29)</f>
        <v>1799.2700000000002</v>
      </c>
      <c r="E12" s="608"/>
      <c r="F12" s="9"/>
    </row>
    <row r="13" spans="1:6" s="1" customFormat="1">
      <c r="A13" s="505" t="s">
        <v>666</v>
      </c>
      <c r="B13" s="818" t="s">
        <v>1467</v>
      </c>
      <c r="C13" s="819" t="s">
        <v>1464</v>
      </c>
      <c r="D13" s="820">
        <v>466.48</v>
      </c>
      <c r="E13" s="54"/>
      <c r="F13" s="9"/>
    </row>
    <row r="14" spans="1:6" s="1" customFormat="1">
      <c r="A14" s="505" t="s">
        <v>668</v>
      </c>
      <c r="B14" s="818" t="s">
        <v>1468</v>
      </c>
      <c r="C14" s="819" t="s">
        <v>1464</v>
      </c>
      <c r="D14" s="820">
        <v>18.7</v>
      </c>
      <c r="E14" s="54"/>
      <c r="F14" s="9"/>
    </row>
    <row r="15" spans="1:6" s="1" customFormat="1">
      <c r="A15" s="505" t="s">
        <v>1469</v>
      </c>
      <c r="B15" s="818" t="s">
        <v>1470</v>
      </c>
      <c r="C15" s="819" t="s">
        <v>1464</v>
      </c>
      <c r="D15" s="820">
        <v>348</v>
      </c>
      <c r="E15" s="54"/>
    </row>
    <row r="16" spans="1:6" s="1" customFormat="1">
      <c r="A16" s="505" t="s">
        <v>1471</v>
      </c>
      <c r="B16" s="818" t="s">
        <v>1472</v>
      </c>
      <c r="C16" s="819" t="s">
        <v>1464</v>
      </c>
      <c r="D16" s="820">
        <v>293.69</v>
      </c>
      <c r="E16" s="54"/>
    </row>
    <row r="17" spans="1:5" s="1" customFormat="1">
      <c r="A17" s="505" t="s">
        <v>1473</v>
      </c>
      <c r="B17" s="818" t="s">
        <v>1474</v>
      </c>
      <c r="C17" s="819" t="s">
        <v>1464</v>
      </c>
      <c r="D17" s="824">
        <f>SUM(D19,D20,D21)</f>
        <v>656.37</v>
      </c>
      <c r="E17" s="608"/>
    </row>
    <row r="18" spans="1:5" s="1" customFormat="1">
      <c r="A18" s="825" t="s">
        <v>1475</v>
      </c>
      <c r="B18" s="826" t="s">
        <v>1476</v>
      </c>
      <c r="C18" s="819" t="s">
        <v>1464</v>
      </c>
      <c r="D18" s="827">
        <v>0</v>
      </c>
      <c r="E18" s="608"/>
    </row>
    <row r="19" spans="1:5" s="1" customFormat="1">
      <c r="A19" s="825" t="s">
        <v>1477</v>
      </c>
      <c r="B19" s="818" t="s">
        <v>1478</v>
      </c>
      <c r="C19" s="819" t="s">
        <v>1464</v>
      </c>
      <c r="D19" s="828">
        <v>0</v>
      </c>
      <c r="E19" s="829"/>
    </row>
    <row r="20" spans="1:5" s="1" customFormat="1">
      <c r="A20" s="825" t="s">
        <v>1479</v>
      </c>
      <c r="B20" s="818" t="s">
        <v>1480</v>
      </c>
      <c r="C20" s="819" t="s">
        <v>1464</v>
      </c>
      <c r="D20" s="828">
        <v>656.37</v>
      </c>
      <c r="E20" s="829"/>
    </row>
    <row r="21" spans="1:5" s="1" customFormat="1">
      <c r="A21" s="825" t="s">
        <v>1481</v>
      </c>
      <c r="B21" s="818" t="s">
        <v>1482</v>
      </c>
      <c r="C21" s="819" t="s">
        <v>1464</v>
      </c>
      <c r="D21" s="828">
        <v>0</v>
      </c>
      <c r="E21" s="829"/>
    </row>
    <row r="22" spans="1:5" s="1" customFormat="1">
      <c r="A22" s="505" t="s">
        <v>1483</v>
      </c>
      <c r="B22" s="818" t="s">
        <v>1484</v>
      </c>
      <c r="C22" s="819" t="s">
        <v>1464</v>
      </c>
      <c r="D22" s="820">
        <v>0</v>
      </c>
      <c r="E22" s="54"/>
    </row>
    <row r="23" spans="1:5" s="1" customFormat="1">
      <c r="A23" s="825" t="s">
        <v>1485</v>
      </c>
      <c r="B23" s="826" t="s">
        <v>1476</v>
      </c>
      <c r="C23" s="819" t="s">
        <v>1464</v>
      </c>
      <c r="D23" s="827">
        <v>0</v>
      </c>
      <c r="E23" s="54"/>
    </row>
    <row r="24" spans="1:5" s="1" customFormat="1">
      <c r="A24" s="505" t="s">
        <v>1486</v>
      </c>
      <c r="B24" s="818" t="s">
        <v>1487</v>
      </c>
      <c r="C24" s="819" t="s">
        <v>1464</v>
      </c>
      <c r="D24" s="824">
        <f>SUM(D25,D26)</f>
        <v>0</v>
      </c>
      <c r="E24" s="54"/>
    </row>
    <row r="25" spans="1:5" s="1" customFormat="1">
      <c r="A25" s="505" t="s">
        <v>1488</v>
      </c>
      <c r="B25" s="830" t="s">
        <v>1489</v>
      </c>
      <c r="C25" s="819" t="s">
        <v>1464</v>
      </c>
      <c r="D25" s="820">
        <v>0</v>
      </c>
      <c r="E25" s="54"/>
    </row>
    <row r="26" spans="1:5" s="1" customFormat="1">
      <c r="A26" s="505" t="s">
        <v>1490</v>
      </c>
      <c r="B26" s="830" t="s">
        <v>1491</v>
      </c>
      <c r="C26" s="819" t="s">
        <v>1464</v>
      </c>
      <c r="D26" s="820">
        <v>0</v>
      </c>
      <c r="E26" s="54"/>
    </row>
    <row r="27" spans="1:5" s="1" customFormat="1">
      <c r="A27" s="505" t="s">
        <v>1492</v>
      </c>
      <c r="B27" s="818" t="s">
        <v>1493</v>
      </c>
      <c r="C27" s="819" t="s">
        <v>1464</v>
      </c>
      <c r="D27" s="820">
        <v>7.28</v>
      </c>
      <c r="E27" s="54"/>
    </row>
    <row r="28" spans="1:5" s="1" customFormat="1">
      <c r="A28" s="505" t="s">
        <v>1494</v>
      </c>
      <c r="B28" s="818" t="s">
        <v>1495</v>
      </c>
      <c r="C28" s="819" t="s">
        <v>1464</v>
      </c>
      <c r="D28" s="831">
        <v>8.75</v>
      </c>
      <c r="E28" s="54"/>
    </row>
    <row r="29" spans="1:5" s="1" customFormat="1">
      <c r="A29" s="505" t="s">
        <v>1496</v>
      </c>
      <c r="B29" s="832" t="s">
        <v>1497</v>
      </c>
      <c r="C29" s="819" t="s">
        <v>1464</v>
      </c>
      <c r="D29" s="831">
        <v>0</v>
      </c>
      <c r="E29" s="54"/>
    </row>
    <row r="30" spans="1:5" s="1" customFormat="1" ht="15.75" thickBot="1">
      <c r="A30" s="507" t="s">
        <v>297</v>
      </c>
      <c r="B30" s="833" t="s">
        <v>1498</v>
      </c>
      <c r="C30" s="834" t="s">
        <v>1464</v>
      </c>
      <c r="D30" s="835">
        <v>126.95</v>
      </c>
      <c r="E30" s="54"/>
    </row>
    <row r="31" spans="1:5" s="1" customFormat="1">
      <c r="A31" s="54"/>
      <c r="B31" s="54"/>
      <c r="C31" s="54"/>
      <c r="D31" s="836"/>
      <c r="E31" s="54"/>
    </row>
    <row r="33" spans="1:4" s="1" customFormat="1" ht="15.75">
      <c r="A33" s="1182"/>
      <c r="B33" s="1182"/>
      <c r="C33" s="1182"/>
      <c r="D33" s="1182"/>
    </row>
    <row r="34" spans="1:4" s="1" customFormat="1">
      <c r="A34" s="1183"/>
      <c r="B34" s="1183"/>
      <c r="C34" s="1183"/>
      <c r="D34" s="1183"/>
    </row>
    <row r="35" spans="1:4" s="1" customFormat="1">
      <c r="B35" s="838"/>
      <c r="C35" s="838"/>
    </row>
  </sheetData>
  <sheetProtection algorithmName="SHA-512" hashValue="kXrhYuwdpjVoZT4jrSAyHJ/FayeV4n9b40wOXFhgFHf03z69x53+AdLPdnuJGA4AhGK/AEiXZeb7C/wGffG7kw==" saltValue="zw6URKunPL9J81kNB48kVrQW8QU9NIwWawHhYbCSFRgsDr+EVqw7q8EH9Ar2oPT9VcJHY+g61HCnwaOk8WASiw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37"/>
  <sheetViews>
    <sheetView topLeftCell="C7" zoomScale="85" zoomScaleNormal="85" workbookViewId="0">
      <selection activeCell="Q15" sqref="Q15"/>
    </sheetView>
  </sheetViews>
  <sheetFormatPr defaultRowHeight="1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>
      <c r="A1" s="1010" t="s">
        <v>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2"/>
    </row>
    <row r="2" spans="1:32" s="2" customFormat="1">
      <c r="A2" s="1010" t="s">
        <v>1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2"/>
    </row>
    <row r="3" spans="1:32" s="2" customForma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5"/>
    </row>
    <row r="4" spans="1:32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</row>
    <row r="5" spans="1:32" s="2" customFormat="1">
      <c r="A5" s="1146" t="s">
        <v>1499</v>
      </c>
      <c r="B5" s="1147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7"/>
      <c r="Q5" s="1147"/>
      <c r="R5" s="1147"/>
      <c r="S5" s="1147"/>
      <c r="T5" s="1147"/>
      <c r="U5" s="1147"/>
      <c r="V5" s="1147"/>
      <c r="W5" s="1148"/>
    </row>
    <row r="6" spans="1:32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</row>
    <row r="8" spans="1:32" s="2" customFormat="1" ht="15.75" thickBot="1">
      <c r="A8" s="1196" t="s">
        <v>1500</v>
      </c>
      <c r="B8" s="1196"/>
      <c r="C8" s="699"/>
      <c r="D8" s="699"/>
      <c r="E8" s="699"/>
      <c r="F8" s="699"/>
      <c r="G8" s="699"/>
      <c r="H8" s="839"/>
      <c r="I8" s="839"/>
      <c r="J8" s="839"/>
      <c r="K8" s="839"/>
      <c r="L8" s="839"/>
      <c r="M8" s="839"/>
      <c r="N8" s="839"/>
      <c r="O8" s="839"/>
      <c r="P8" s="1197" t="s">
        <v>1501</v>
      </c>
      <c r="Q8" s="1197"/>
      <c r="R8" s="1197"/>
      <c r="S8" s="1197"/>
      <c r="T8" s="1197"/>
      <c r="U8" s="1197"/>
      <c r="V8" s="1197"/>
      <c r="W8" s="1197"/>
      <c r="X8" s="839"/>
      <c r="Y8" s="839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>
      <c r="A9" s="1188" t="s">
        <v>4</v>
      </c>
      <c r="B9" s="1190" t="s">
        <v>1502</v>
      </c>
      <c r="C9" s="1186" t="s">
        <v>1675</v>
      </c>
      <c r="D9" s="1194" t="s">
        <v>1674</v>
      </c>
      <c r="E9" s="1195"/>
      <c r="F9" s="1192" t="s">
        <v>1505</v>
      </c>
      <c r="G9" s="1193"/>
      <c r="H9" s="1186" t="s">
        <v>1503</v>
      </c>
      <c r="I9" s="1194" t="s">
        <v>1504</v>
      </c>
      <c r="J9" s="1195"/>
      <c r="K9" s="1192" t="s">
        <v>1505</v>
      </c>
      <c r="L9" s="1193"/>
      <c r="M9" s="1186" t="s">
        <v>1503</v>
      </c>
      <c r="N9" s="1194" t="s">
        <v>1504</v>
      </c>
      <c r="O9" s="1195"/>
      <c r="P9" s="1192" t="s">
        <v>1505</v>
      </c>
      <c r="Q9" s="1193"/>
      <c r="R9" s="1198" t="s">
        <v>1506</v>
      </c>
      <c r="S9" s="1194" t="s">
        <v>1507</v>
      </c>
      <c r="T9" s="1195"/>
      <c r="U9" s="840" t="s">
        <v>1505</v>
      </c>
      <c r="V9" s="1200" t="s">
        <v>1508</v>
      </c>
      <c r="W9" s="1201"/>
      <c r="X9" s="839"/>
      <c r="Y9" s="839"/>
      <c r="Z9" s="841"/>
      <c r="AA9" s="212"/>
      <c r="AB9" s="212"/>
      <c r="AC9" s="212"/>
      <c r="AD9" s="212"/>
      <c r="AE9" s="212"/>
      <c r="AF9" s="212"/>
    </row>
    <row r="10" spans="1:32" s="2" customFormat="1" ht="118.5" customHeight="1" thickBot="1">
      <c r="A10" s="1189"/>
      <c r="B10" s="1191"/>
      <c r="C10" s="1187"/>
      <c r="D10" s="842" t="s">
        <v>1509</v>
      </c>
      <c r="E10" s="843" t="s">
        <v>1510</v>
      </c>
      <c r="F10" s="843" t="s">
        <v>1511</v>
      </c>
      <c r="G10" s="843" t="s">
        <v>1512</v>
      </c>
      <c r="H10" s="1187"/>
      <c r="I10" s="842" t="s">
        <v>1509</v>
      </c>
      <c r="J10" s="843" t="s">
        <v>1510</v>
      </c>
      <c r="K10" s="843" t="s">
        <v>1511</v>
      </c>
      <c r="L10" s="843" t="s">
        <v>1512</v>
      </c>
      <c r="M10" s="1187"/>
      <c r="N10" s="842" t="s">
        <v>1509</v>
      </c>
      <c r="O10" s="843" t="s">
        <v>1510</v>
      </c>
      <c r="P10" s="843" t="s">
        <v>1511</v>
      </c>
      <c r="Q10" s="843" t="s">
        <v>1512</v>
      </c>
      <c r="R10" s="1199"/>
      <c r="S10" s="844" t="s">
        <v>1513</v>
      </c>
      <c r="T10" s="845" t="s">
        <v>1514</v>
      </c>
      <c r="U10" s="845" t="s">
        <v>1515</v>
      </c>
      <c r="V10" s="846" t="s">
        <v>1513</v>
      </c>
      <c r="W10" s="846" t="s">
        <v>1514</v>
      </c>
      <c r="X10" s="839"/>
      <c r="Y10" s="839"/>
      <c r="Z10" s="841"/>
      <c r="AA10" s="212"/>
      <c r="AB10" s="212"/>
      <c r="AC10" s="212"/>
      <c r="AD10" s="212"/>
      <c r="AE10" s="212"/>
      <c r="AF10" s="212"/>
    </row>
    <row r="11" spans="1:32" s="2" customFormat="1">
      <c r="A11" s="847" t="s">
        <v>347</v>
      </c>
      <c r="B11" s="848" t="s">
        <v>1516</v>
      </c>
      <c r="C11" s="849">
        <f>SUM(C12,C13,C20,C30,C40,C49)</f>
        <v>2119.6999999999998</v>
      </c>
      <c r="D11" s="850" t="s">
        <v>653</v>
      </c>
      <c r="E11" s="851">
        <f>SUM(E12,E13,E20,E30,E40,E49)</f>
        <v>747.38300000000004</v>
      </c>
      <c r="F11" s="852" t="s">
        <v>653</v>
      </c>
      <c r="G11" s="851">
        <f>SUM(G12,G13,G20,G30,G40,G49)</f>
        <v>202.55</v>
      </c>
      <c r="H11" s="849">
        <f>SUM(H12,H13,H20,H30,H40,H49)</f>
        <v>233.28</v>
      </c>
      <c r="I11" s="850" t="s">
        <v>653</v>
      </c>
      <c r="J11" s="851">
        <f>SUM(J12,J13,J20,J30,J40,J49)</f>
        <v>0</v>
      </c>
      <c r="K11" s="852" t="s">
        <v>653</v>
      </c>
      <c r="L11" s="851">
        <f>SUM(L12,L13,L20,L30,L40,L49)</f>
        <v>0</v>
      </c>
      <c r="M11" s="849">
        <f>SUM(M12,M13,M20,M30,M40,M49)</f>
        <v>236</v>
      </c>
      <c r="N11" s="850" t="s">
        <v>653</v>
      </c>
      <c r="O11" s="851">
        <f>SUM(O12,O13,O20,O30,O40,O49)</f>
        <v>0</v>
      </c>
      <c r="P11" s="852" t="s">
        <v>653</v>
      </c>
      <c r="Q11" s="851">
        <f>SUM(Q12,Q13,Q20,Q30,Q40,Q49)</f>
        <v>0</v>
      </c>
      <c r="R11" s="849">
        <f>SUM(R12,R13,R20,R30,R40,R49)</f>
        <v>2588.98</v>
      </c>
      <c r="S11" s="850">
        <f>SUM(E11,J11,O11)</f>
        <v>747.38300000000004</v>
      </c>
      <c r="T11" s="853" t="s">
        <v>653</v>
      </c>
      <c r="U11" s="853" t="s">
        <v>653</v>
      </c>
      <c r="V11" s="854">
        <f>IFERROR(S11/R11,"0")</f>
        <v>0.28867855294363032</v>
      </c>
      <c r="W11" s="855" t="s">
        <v>653</v>
      </c>
      <c r="X11" s="839"/>
      <c r="Y11" s="839"/>
      <c r="Z11" s="212"/>
      <c r="AA11" s="212"/>
      <c r="AB11" s="212"/>
      <c r="AC11" s="212"/>
      <c r="AD11" s="212"/>
      <c r="AE11" s="212"/>
      <c r="AF11" s="212"/>
    </row>
    <row r="12" spans="1:32" s="2" customFormat="1">
      <c r="A12" s="769" t="s">
        <v>285</v>
      </c>
      <c r="B12" s="856" t="s">
        <v>1517</v>
      </c>
      <c r="C12" s="857">
        <v>211.52</v>
      </c>
      <c r="D12" s="858" t="s">
        <v>653</v>
      </c>
      <c r="E12" s="859">
        <v>199.483</v>
      </c>
      <c r="F12" s="860" t="s">
        <v>653</v>
      </c>
      <c r="G12" s="859">
        <v>202.55</v>
      </c>
      <c r="H12" s="857">
        <v>233.28</v>
      </c>
      <c r="I12" s="858" t="s">
        <v>653</v>
      </c>
      <c r="J12" s="859">
        <v>0</v>
      </c>
      <c r="K12" s="860" t="s">
        <v>653</v>
      </c>
      <c r="L12" s="859">
        <v>0</v>
      </c>
      <c r="M12" s="857">
        <v>236</v>
      </c>
      <c r="N12" s="858" t="s">
        <v>653</v>
      </c>
      <c r="O12" s="859">
        <v>0</v>
      </c>
      <c r="P12" s="860" t="s">
        <v>653</v>
      </c>
      <c r="Q12" s="859">
        <v>0</v>
      </c>
      <c r="R12" s="861">
        <f>SUM(C12,H12,M12)</f>
        <v>680.8</v>
      </c>
      <c r="S12" s="862">
        <f>SUM(E12,J12,O12)</f>
        <v>199.483</v>
      </c>
      <c r="T12" s="863" t="s">
        <v>653</v>
      </c>
      <c r="U12" s="863" t="s">
        <v>653</v>
      </c>
      <c r="V12" s="864">
        <f t="shared" ref="V12:V56" si="0">IFERROR(S12/R12,"0")</f>
        <v>0.29301263219741486</v>
      </c>
      <c r="W12" s="865" t="s">
        <v>653</v>
      </c>
      <c r="X12" s="468"/>
      <c r="Y12" s="468"/>
      <c r="Z12" s="700"/>
      <c r="AA12" s="700"/>
      <c r="AB12" s="700"/>
      <c r="AC12" s="700"/>
      <c r="AD12" s="700"/>
      <c r="AE12" s="700"/>
      <c r="AF12" s="700"/>
    </row>
    <row r="13" spans="1:32" s="2" customFormat="1">
      <c r="A13" s="866" t="s">
        <v>295</v>
      </c>
      <c r="B13" s="867" t="s">
        <v>1518</v>
      </c>
      <c r="C13" s="861">
        <f>SUM(C14:C19)</f>
        <v>0</v>
      </c>
      <c r="D13" s="858" t="s">
        <v>653</v>
      </c>
      <c r="E13" s="868">
        <f>SUM(E14:E19)</f>
        <v>0</v>
      </c>
      <c r="F13" s="860" t="s">
        <v>653</v>
      </c>
      <c r="G13" s="868">
        <f>SUM(G14:G19)</f>
        <v>0</v>
      </c>
      <c r="H13" s="861">
        <f>SUM(H14:H19)</f>
        <v>0</v>
      </c>
      <c r="I13" s="858" t="s">
        <v>653</v>
      </c>
      <c r="J13" s="868">
        <f>SUM(J14:J19)</f>
        <v>0</v>
      </c>
      <c r="K13" s="860" t="s">
        <v>653</v>
      </c>
      <c r="L13" s="868">
        <f>SUM(L14:L19)</f>
        <v>0</v>
      </c>
      <c r="M13" s="861">
        <f>SUM(M14:M19)</f>
        <v>0</v>
      </c>
      <c r="N13" s="858" t="s">
        <v>653</v>
      </c>
      <c r="O13" s="868">
        <f>SUM(O14:O19)</f>
        <v>0</v>
      </c>
      <c r="P13" s="860" t="s">
        <v>653</v>
      </c>
      <c r="Q13" s="868">
        <f>SUM(Q14:Q19)</f>
        <v>0</v>
      </c>
      <c r="R13" s="861">
        <f>SUM(R14:R19)</f>
        <v>0</v>
      </c>
      <c r="S13" s="862">
        <f>SUM(E13,J13,O13)</f>
        <v>0</v>
      </c>
      <c r="T13" s="863" t="s">
        <v>653</v>
      </c>
      <c r="U13" s="863" t="s">
        <v>653</v>
      </c>
      <c r="V13" s="864" t="str">
        <f t="shared" si="0"/>
        <v>0</v>
      </c>
      <c r="W13" s="865" t="s">
        <v>653</v>
      </c>
      <c r="X13" s="468"/>
      <c r="Y13" s="468"/>
      <c r="Z13" s="700"/>
      <c r="AA13" s="700"/>
      <c r="AB13" s="700"/>
      <c r="AC13" s="700"/>
      <c r="AD13" s="700"/>
      <c r="AE13" s="700"/>
      <c r="AF13" s="700"/>
    </row>
    <row r="14" spans="1:32" s="2" customFormat="1">
      <c r="A14" s="866" t="s">
        <v>666</v>
      </c>
      <c r="B14" s="869"/>
      <c r="C14" s="857"/>
      <c r="D14" s="858" t="s">
        <v>653</v>
      </c>
      <c r="E14" s="859"/>
      <c r="F14" s="860" t="s">
        <v>653</v>
      </c>
      <c r="G14" s="859"/>
      <c r="H14" s="857"/>
      <c r="I14" s="858" t="s">
        <v>653</v>
      </c>
      <c r="J14" s="859"/>
      <c r="K14" s="860" t="s">
        <v>653</v>
      </c>
      <c r="L14" s="859"/>
      <c r="M14" s="857"/>
      <c r="N14" s="858" t="s">
        <v>653</v>
      </c>
      <c r="O14" s="859"/>
      <c r="P14" s="860" t="s">
        <v>653</v>
      </c>
      <c r="Q14" s="859"/>
      <c r="R14" s="870">
        <f>SUM(C14,H14,M14)</f>
        <v>0</v>
      </c>
      <c r="S14" s="871">
        <f>SUM(E14,J14,O14)</f>
        <v>0</v>
      </c>
      <c r="T14" s="863" t="s">
        <v>653</v>
      </c>
      <c r="U14" s="863" t="s">
        <v>653</v>
      </c>
      <c r="V14" s="872" t="str">
        <f t="shared" si="0"/>
        <v>0</v>
      </c>
      <c r="W14" s="865" t="s">
        <v>653</v>
      </c>
      <c r="X14" s="468"/>
      <c r="Y14" s="468"/>
      <c r="Z14" s="700"/>
      <c r="AA14" s="700"/>
      <c r="AB14" s="700"/>
      <c r="AC14" s="700"/>
      <c r="AD14" s="700"/>
      <c r="AE14" s="700"/>
      <c r="AF14" s="700"/>
    </row>
    <row r="15" spans="1:32" s="2" customFormat="1">
      <c r="A15" s="866" t="s">
        <v>668</v>
      </c>
      <c r="B15" s="869"/>
      <c r="C15" s="857"/>
      <c r="D15" s="858" t="s">
        <v>653</v>
      </c>
      <c r="E15" s="859"/>
      <c r="F15" s="860" t="s">
        <v>653</v>
      </c>
      <c r="G15" s="859"/>
      <c r="H15" s="857"/>
      <c r="I15" s="858" t="s">
        <v>653</v>
      </c>
      <c r="J15" s="859"/>
      <c r="K15" s="860" t="s">
        <v>653</v>
      </c>
      <c r="L15" s="859"/>
      <c r="M15" s="857"/>
      <c r="N15" s="858" t="s">
        <v>653</v>
      </c>
      <c r="O15" s="859"/>
      <c r="P15" s="860" t="s">
        <v>653</v>
      </c>
      <c r="Q15" s="859"/>
      <c r="R15" s="870">
        <f t="shared" ref="R15:R19" si="1">SUM(C15,H15,M15)</f>
        <v>0</v>
      </c>
      <c r="S15" s="871">
        <f t="shared" ref="S15:S19" si="2">SUM(E15,J15,O15)</f>
        <v>0</v>
      </c>
      <c r="T15" s="863" t="s">
        <v>653</v>
      </c>
      <c r="U15" s="863" t="s">
        <v>653</v>
      </c>
      <c r="V15" s="872" t="str">
        <f t="shared" si="0"/>
        <v>0</v>
      </c>
      <c r="W15" s="865" t="s">
        <v>653</v>
      </c>
      <c r="X15" s="468"/>
      <c r="Y15" s="468"/>
      <c r="Z15" s="700"/>
      <c r="AA15" s="700"/>
      <c r="AB15" s="700"/>
      <c r="AC15" s="700"/>
      <c r="AD15" s="700"/>
      <c r="AE15" s="700"/>
      <c r="AF15" s="700"/>
    </row>
    <row r="16" spans="1:32" s="2" customFormat="1">
      <c r="A16" s="866" t="s">
        <v>1469</v>
      </c>
      <c r="B16" s="869"/>
      <c r="C16" s="857"/>
      <c r="D16" s="858" t="s">
        <v>653</v>
      </c>
      <c r="E16" s="859"/>
      <c r="F16" s="860" t="s">
        <v>653</v>
      </c>
      <c r="G16" s="859"/>
      <c r="H16" s="857"/>
      <c r="I16" s="858" t="s">
        <v>653</v>
      </c>
      <c r="J16" s="859"/>
      <c r="K16" s="860" t="s">
        <v>653</v>
      </c>
      <c r="L16" s="859"/>
      <c r="M16" s="857"/>
      <c r="N16" s="858" t="s">
        <v>653</v>
      </c>
      <c r="O16" s="859"/>
      <c r="P16" s="860" t="s">
        <v>653</v>
      </c>
      <c r="Q16" s="859"/>
      <c r="R16" s="870">
        <f t="shared" si="1"/>
        <v>0</v>
      </c>
      <c r="S16" s="871">
        <f t="shared" si="2"/>
        <v>0</v>
      </c>
      <c r="T16" s="863" t="s">
        <v>653</v>
      </c>
      <c r="U16" s="863" t="s">
        <v>653</v>
      </c>
      <c r="V16" s="872" t="str">
        <f t="shared" si="0"/>
        <v>0</v>
      </c>
      <c r="W16" s="865" t="s">
        <v>653</v>
      </c>
      <c r="X16" s="468"/>
      <c r="Y16" s="468"/>
      <c r="Z16" s="700"/>
      <c r="AA16" s="700"/>
      <c r="AB16" s="700"/>
      <c r="AC16" s="700"/>
      <c r="AD16" s="700"/>
      <c r="AE16" s="700"/>
      <c r="AF16" s="700"/>
    </row>
    <row r="17" spans="1:32" s="2" customFormat="1">
      <c r="A17" s="866" t="s">
        <v>1471</v>
      </c>
      <c r="B17" s="873"/>
      <c r="C17" s="874"/>
      <c r="D17" s="858" t="s">
        <v>653</v>
      </c>
      <c r="E17" s="875"/>
      <c r="F17" s="860" t="s">
        <v>653</v>
      </c>
      <c r="G17" s="875"/>
      <c r="H17" s="874"/>
      <c r="I17" s="858" t="s">
        <v>653</v>
      </c>
      <c r="J17" s="875"/>
      <c r="K17" s="860" t="s">
        <v>653</v>
      </c>
      <c r="L17" s="875"/>
      <c r="M17" s="874"/>
      <c r="N17" s="858" t="s">
        <v>653</v>
      </c>
      <c r="O17" s="875"/>
      <c r="P17" s="860" t="s">
        <v>653</v>
      </c>
      <c r="Q17" s="875"/>
      <c r="R17" s="870">
        <f t="shared" si="1"/>
        <v>0</v>
      </c>
      <c r="S17" s="871">
        <f t="shared" si="2"/>
        <v>0</v>
      </c>
      <c r="T17" s="863" t="s">
        <v>653</v>
      </c>
      <c r="U17" s="863" t="s">
        <v>653</v>
      </c>
      <c r="V17" s="872" t="str">
        <f t="shared" si="0"/>
        <v>0</v>
      </c>
      <c r="W17" s="865" t="s">
        <v>653</v>
      </c>
      <c r="X17" s="876"/>
      <c r="Y17" s="876"/>
      <c r="Z17" s="877"/>
      <c r="AA17" s="877"/>
      <c r="AB17" s="877"/>
      <c r="AC17" s="877"/>
      <c r="AD17" s="877"/>
      <c r="AE17" s="877"/>
      <c r="AF17" s="877"/>
    </row>
    <row r="18" spans="1:32" s="2" customFormat="1">
      <c r="A18" s="866" t="s">
        <v>1473</v>
      </c>
      <c r="B18" s="873"/>
      <c r="C18" s="874"/>
      <c r="D18" s="858" t="s">
        <v>653</v>
      </c>
      <c r="E18" s="875"/>
      <c r="F18" s="860" t="s">
        <v>653</v>
      </c>
      <c r="G18" s="875"/>
      <c r="H18" s="874"/>
      <c r="I18" s="858" t="s">
        <v>653</v>
      </c>
      <c r="J18" s="875"/>
      <c r="K18" s="860" t="s">
        <v>653</v>
      </c>
      <c r="L18" s="875"/>
      <c r="M18" s="874"/>
      <c r="N18" s="858" t="s">
        <v>653</v>
      </c>
      <c r="O18" s="875"/>
      <c r="P18" s="860" t="s">
        <v>653</v>
      </c>
      <c r="Q18" s="875"/>
      <c r="R18" s="870">
        <f t="shared" si="1"/>
        <v>0</v>
      </c>
      <c r="S18" s="871">
        <f t="shared" si="2"/>
        <v>0</v>
      </c>
      <c r="T18" s="863" t="s">
        <v>653</v>
      </c>
      <c r="U18" s="863" t="s">
        <v>653</v>
      </c>
      <c r="V18" s="872" t="str">
        <f t="shared" si="0"/>
        <v>0</v>
      </c>
      <c r="W18" s="865" t="s">
        <v>653</v>
      </c>
      <c r="X18" s="876"/>
      <c r="Y18" s="876"/>
      <c r="Z18" s="877"/>
      <c r="AA18" s="877"/>
      <c r="AB18" s="877"/>
      <c r="AC18" s="877"/>
      <c r="AD18" s="877"/>
      <c r="AE18" s="877"/>
      <c r="AF18" s="877"/>
    </row>
    <row r="19" spans="1:32" s="2" customFormat="1">
      <c r="A19" s="866" t="s">
        <v>1483</v>
      </c>
      <c r="B19" s="873"/>
      <c r="C19" s="874"/>
      <c r="D19" s="858" t="s">
        <v>653</v>
      </c>
      <c r="E19" s="875"/>
      <c r="F19" s="860" t="s">
        <v>653</v>
      </c>
      <c r="G19" s="875"/>
      <c r="H19" s="874"/>
      <c r="I19" s="858" t="s">
        <v>653</v>
      </c>
      <c r="J19" s="875"/>
      <c r="K19" s="860" t="s">
        <v>653</v>
      </c>
      <c r="L19" s="875"/>
      <c r="M19" s="874"/>
      <c r="N19" s="858" t="s">
        <v>653</v>
      </c>
      <c r="O19" s="875"/>
      <c r="P19" s="860" t="s">
        <v>653</v>
      </c>
      <c r="Q19" s="875"/>
      <c r="R19" s="870">
        <f t="shared" si="1"/>
        <v>0</v>
      </c>
      <c r="S19" s="871">
        <f t="shared" si="2"/>
        <v>0</v>
      </c>
      <c r="T19" s="863" t="s">
        <v>653</v>
      </c>
      <c r="U19" s="863" t="s">
        <v>653</v>
      </c>
      <c r="V19" s="872" t="str">
        <f t="shared" si="0"/>
        <v>0</v>
      </c>
      <c r="W19" s="865" t="s">
        <v>653</v>
      </c>
      <c r="X19" s="876"/>
      <c r="Y19" s="876"/>
      <c r="Z19" s="877"/>
      <c r="AA19" s="877"/>
      <c r="AB19" s="877"/>
      <c r="AC19" s="877"/>
      <c r="AD19" s="877"/>
      <c r="AE19" s="877"/>
      <c r="AF19" s="877"/>
    </row>
    <row r="20" spans="1:32" s="2" customFormat="1">
      <c r="A20" s="866" t="s">
        <v>297</v>
      </c>
      <c r="B20" s="867" t="s">
        <v>1519</v>
      </c>
      <c r="C20" s="861">
        <f>SUM(C21:C29)</f>
        <v>751.08</v>
      </c>
      <c r="D20" s="858" t="s">
        <v>653</v>
      </c>
      <c r="E20" s="868">
        <f>SUM(E21:E29)</f>
        <v>366.43</v>
      </c>
      <c r="F20" s="860" t="s">
        <v>653</v>
      </c>
      <c r="G20" s="868">
        <f>SUM(G21:G29)</f>
        <v>0</v>
      </c>
      <c r="H20" s="861">
        <f>SUM(H21:H29)</f>
        <v>0</v>
      </c>
      <c r="I20" s="858" t="s">
        <v>653</v>
      </c>
      <c r="J20" s="868">
        <f>SUM(J21:J29)</f>
        <v>0</v>
      </c>
      <c r="K20" s="860" t="s">
        <v>653</v>
      </c>
      <c r="L20" s="868">
        <f>SUM(L21:L29)</f>
        <v>0</v>
      </c>
      <c r="M20" s="861">
        <f>SUM(M21:M29)</f>
        <v>0</v>
      </c>
      <c r="N20" s="858" t="s">
        <v>653</v>
      </c>
      <c r="O20" s="868">
        <f>SUM(O21:O29)</f>
        <v>0</v>
      </c>
      <c r="P20" s="860" t="s">
        <v>653</v>
      </c>
      <c r="Q20" s="868">
        <f>SUM(Q21:Q29)</f>
        <v>0</v>
      </c>
      <c r="R20" s="861">
        <f>SUM(R21:R29)</f>
        <v>751.08</v>
      </c>
      <c r="S20" s="862">
        <f>SUM(E20,J20,O20)</f>
        <v>366.43</v>
      </c>
      <c r="T20" s="863" t="s">
        <v>653</v>
      </c>
      <c r="U20" s="863" t="s">
        <v>653</v>
      </c>
      <c r="V20" s="864">
        <f t="shared" si="0"/>
        <v>0.48787079938222294</v>
      </c>
      <c r="W20" s="865" t="s">
        <v>653</v>
      </c>
      <c r="X20" s="468"/>
      <c r="Y20" s="468"/>
      <c r="Z20" s="700"/>
      <c r="AA20" s="700"/>
      <c r="AB20" s="700"/>
      <c r="AC20" s="700"/>
      <c r="AD20" s="700"/>
      <c r="AE20" s="700"/>
      <c r="AF20" s="700"/>
    </row>
    <row r="21" spans="1:32" s="2" customFormat="1">
      <c r="A21" s="866" t="s">
        <v>734</v>
      </c>
      <c r="B21" s="995" t="s">
        <v>1621</v>
      </c>
      <c r="C21" s="857">
        <v>747.01</v>
      </c>
      <c r="D21" s="858" t="s">
        <v>653</v>
      </c>
      <c r="E21" s="859">
        <v>266.43</v>
      </c>
      <c r="F21" s="860" t="s">
        <v>653</v>
      </c>
      <c r="G21" s="859"/>
      <c r="H21" s="857"/>
      <c r="I21" s="858" t="s">
        <v>653</v>
      </c>
      <c r="J21" s="859"/>
      <c r="K21" s="860" t="s">
        <v>653</v>
      </c>
      <c r="L21" s="859"/>
      <c r="M21" s="857"/>
      <c r="N21" s="858" t="s">
        <v>653</v>
      </c>
      <c r="O21" s="859"/>
      <c r="P21" s="860" t="s">
        <v>653</v>
      </c>
      <c r="Q21" s="859"/>
      <c r="R21" s="870">
        <f>SUM(C21,H21,M21)</f>
        <v>747.01</v>
      </c>
      <c r="S21" s="871">
        <f>SUM(E21,J21,O21)</f>
        <v>266.43</v>
      </c>
      <c r="T21" s="863" t="s">
        <v>653</v>
      </c>
      <c r="U21" s="863" t="s">
        <v>653</v>
      </c>
      <c r="V21" s="872">
        <f t="shared" si="0"/>
        <v>0.3566618920764113</v>
      </c>
      <c r="W21" s="865" t="s">
        <v>653</v>
      </c>
      <c r="X21" s="468"/>
      <c r="Y21" s="468"/>
      <c r="Z21" s="700"/>
      <c r="AA21" s="700"/>
      <c r="AB21" s="700"/>
      <c r="AC21" s="700"/>
      <c r="AD21" s="700"/>
      <c r="AE21" s="700"/>
      <c r="AF21" s="700"/>
    </row>
    <row r="22" spans="1:32" s="2" customFormat="1">
      <c r="A22" s="866" t="s">
        <v>736</v>
      </c>
      <c r="B22" s="996" t="s">
        <v>1622</v>
      </c>
      <c r="C22" s="857">
        <v>4.07</v>
      </c>
      <c r="D22" s="858" t="s">
        <v>653</v>
      </c>
      <c r="E22" s="859"/>
      <c r="F22" s="860" t="s">
        <v>653</v>
      </c>
      <c r="G22" s="859"/>
      <c r="H22" s="857"/>
      <c r="I22" s="858" t="s">
        <v>653</v>
      </c>
      <c r="J22" s="859"/>
      <c r="K22" s="860" t="s">
        <v>653</v>
      </c>
      <c r="L22" s="859"/>
      <c r="M22" s="857"/>
      <c r="N22" s="858" t="s">
        <v>653</v>
      </c>
      <c r="O22" s="859"/>
      <c r="P22" s="860" t="s">
        <v>653</v>
      </c>
      <c r="Q22" s="859"/>
      <c r="R22" s="870">
        <f t="shared" ref="R22:R29" si="3">SUM(C22,H22,M22)</f>
        <v>4.07</v>
      </c>
      <c r="S22" s="871">
        <f t="shared" ref="S22:S29" si="4">SUM(E22,J22,O22)</f>
        <v>0</v>
      </c>
      <c r="T22" s="863" t="s">
        <v>653</v>
      </c>
      <c r="U22" s="863" t="s">
        <v>653</v>
      </c>
      <c r="V22" s="872">
        <f t="shared" si="0"/>
        <v>0</v>
      </c>
      <c r="W22" s="865" t="s">
        <v>653</v>
      </c>
      <c r="X22" s="468"/>
      <c r="Y22" s="468"/>
      <c r="Z22" s="700"/>
      <c r="AA22" s="700"/>
      <c r="AB22" s="700"/>
      <c r="AC22" s="700"/>
      <c r="AD22" s="700"/>
      <c r="AE22" s="700"/>
      <c r="AF22" s="700"/>
    </row>
    <row r="23" spans="1:32" s="2" customFormat="1">
      <c r="A23" s="866" t="s">
        <v>738</v>
      </c>
      <c r="B23" s="997" t="s">
        <v>1623</v>
      </c>
      <c r="C23" s="857"/>
      <c r="D23" s="858" t="s">
        <v>653</v>
      </c>
      <c r="E23" s="859">
        <v>100</v>
      </c>
      <c r="F23" s="860" t="s">
        <v>653</v>
      </c>
      <c r="G23" s="859"/>
      <c r="H23" s="857"/>
      <c r="I23" s="858" t="s">
        <v>653</v>
      </c>
      <c r="J23" s="859"/>
      <c r="K23" s="860" t="s">
        <v>653</v>
      </c>
      <c r="L23" s="859"/>
      <c r="M23" s="857"/>
      <c r="N23" s="858" t="s">
        <v>653</v>
      </c>
      <c r="O23" s="859"/>
      <c r="P23" s="860" t="s">
        <v>653</v>
      </c>
      <c r="Q23" s="859"/>
      <c r="R23" s="870">
        <f t="shared" si="3"/>
        <v>0</v>
      </c>
      <c r="S23" s="871">
        <f t="shared" si="4"/>
        <v>100</v>
      </c>
      <c r="T23" s="863" t="s">
        <v>653</v>
      </c>
      <c r="U23" s="863" t="s">
        <v>653</v>
      </c>
      <c r="V23" s="872" t="str">
        <f t="shared" si="0"/>
        <v>0</v>
      </c>
      <c r="W23" s="865" t="s">
        <v>653</v>
      </c>
      <c r="X23" s="468"/>
      <c r="Y23" s="468"/>
      <c r="Z23" s="700"/>
      <c r="AA23" s="700"/>
      <c r="AB23" s="700"/>
      <c r="AC23" s="700"/>
      <c r="AD23" s="700"/>
      <c r="AE23" s="700"/>
      <c r="AF23" s="700"/>
    </row>
    <row r="24" spans="1:32" s="2" customFormat="1">
      <c r="A24" s="866" t="s">
        <v>807</v>
      </c>
      <c r="B24" s="869"/>
      <c r="C24" s="857"/>
      <c r="D24" s="858" t="s">
        <v>653</v>
      </c>
      <c r="E24" s="859"/>
      <c r="F24" s="860" t="s">
        <v>653</v>
      </c>
      <c r="G24" s="859"/>
      <c r="H24" s="857"/>
      <c r="I24" s="858" t="s">
        <v>653</v>
      </c>
      <c r="J24" s="859"/>
      <c r="K24" s="860" t="s">
        <v>653</v>
      </c>
      <c r="L24" s="859"/>
      <c r="M24" s="857"/>
      <c r="N24" s="858" t="s">
        <v>653</v>
      </c>
      <c r="O24" s="859"/>
      <c r="P24" s="860" t="s">
        <v>653</v>
      </c>
      <c r="Q24" s="859"/>
      <c r="R24" s="870">
        <f t="shared" si="3"/>
        <v>0</v>
      </c>
      <c r="S24" s="871">
        <f t="shared" si="4"/>
        <v>0</v>
      </c>
      <c r="T24" s="863" t="s">
        <v>653</v>
      </c>
      <c r="U24" s="863" t="s">
        <v>653</v>
      </c>
      <c r="V24" s="872" t="str">
        <f t="shared" si="0"/>
        <v>0</v>
      </c>
      <c r="W24" s="865" t="s">
        <v>653</v>
      </c>
      <c r="X24" s="468"/>
      <c r="Y24" s="468"/>
      <c r="Z24" s="700"/>
      <c r="AA24" s="700"/>
      <c r="AB24" s="700"/>
      <c r="AC24" s="700"/>
      <c r="AD24" s="700"/>
      <c r="AE24" s="700"/>
      <c r="AF24" s="700"/>
    </row>
    <row r="25" spans="1:32" s="2" customFormat="1">
      <c r="A25" s="866" t="s">
        <v>809</v>
      </c>
      <c r="B25" s="869"/>
      <c r="C25" s="857"/>
      <c r="D25" s="858" t="s">
        <v>653</v>
      </c>
      <c r="E25" s="859"/>
      <c r="F25" s="860" t="s">
        <v>653</v>
      </c>
      <c r="G25" s="859"/>
      <c r="H25" s="857"/>
      <c r="I25" s="858" t="s">
        <v>653</v>
      </c>
      <c r="J25" s="859"/>
      <c r="K25" s="860" t="s">
        <v>653</v>
      </c>
      <c r="L25" s="859"/>
      <c r="M25" s="857"/>
      <c r="N25" s="858" t="s">
        <v>653</v>
      </c>
      <c r="O25" s="859"/>
      <c r="P25" s="860" t="s">
        <v>653</v>
      </c>
      <c r="Q25" s="859"/>
      <c r="R25" s="870">
        <f t="shared" si="3"/>
        <v>0</v>
      </c>
      <c r="S25" s="871">
        <f t="shared" si="4"/>
        <v>0</v>
      </c>
      <c r="T25" s="863" t="s">
        <v>653</v>
      </c>
      <c r="U25" s="863" t="s">
        <v>653</v>
      </c>
      <c r="V25" s="872" t="str">
        <f t="shared" si="0"/>
        <v>0</v>
      </c>
      <c r="W25" s="865" t="s">
        <v>653</v>
      </c>
      <c r="X25" s="468"/>
      <c r="Y25" s="468"/>
      <c r="Z25" s="700"/>
      <c r="AA25" s="700"/>
      <c r="AB25" s="700"/>
      <c r="AC25" s="700"/>
      <c r="AD25" s="700"/>
      <c r="AE25" s="700"/>
      <c r="AF25" s="700"/>
    </row>
    <row r="26" spans="1:32" s="2" customFormat="1">
      <c r="A26" s="866" t="s">
        <v>889</v>
      </c>
      <c r="B26" s="869"/>
      <c r="C26" s="857"/>
      <c r="D26" s="858" t="s">
        <v>653</v>
      </c>
      <c r="E26" s="859"/>
      <c r="F26" s="860" t="s">
        <v>653</v>
      </c>
      <c r="G26" s="859"/>
      <c r="H26" s="857"/>
      <c r="I26" s="858" t="s">
        <v>653</v>
      </c>
      <c r="J26" s="859"/>
      <c r="K26" s="860" t="s">
        <v>653</v>
      </c>
      <c r="L26" s="859"/>
      <c r="M26" s="857"/>
      <c r="N26" s="858" t="s">
        <v>653</v>
      </c>
      <c r="O26" s="859"/>
      <c r="P26" s="860" t="s">
        <v>653</v>
      </c>
      <c r="Q26" s="859"/>
      <c r="R26" s="870">
        <f t="shared" si="3"/>
        <v>0</v>
      </c>
      <c r="S26" s="871">
        <f t="shared" si="4"/>
        <v>0</v>
      </c>
      <c r="T26" s="863" t="s">
        <v>653</v>
      </c>
      <c r="U26" s="863" t="s">
        <v>653</v>
      </c>
      <c r="V26" s="872" t="str">
        <f t="shared" si="0"/>
        <v>0</v>
      </c>
      <c r="W26" s="865" t="s">
        <v>653</v>
      </c>
      <c r="X26" s="468"/>
      <c r="Y26" s="468"/>
      <c r="Z26" s="700"/>
      <c r="AA26" s="700"/>
      <c r="AB26" s="700"/>
      <c r="AC26" s="700"/>
      <c r="AD26" s="700"/>
      <c r="AE26" s="700"/>
      <c r="AF26" s="700"/>
    </row>
    <row r="27" spans="1:32" s="2" customFormat="1">
      <c r="A27" s="866" t="s">
        <v>891</v>
      </c>
      <c r="B27" s="873"/>
      <c r="C27" s="878"/>
      <c r="D27" s="858" t="s">
        <v>653</v>
      </c>
      <c r="E27" s="879"/>
      <c r="F27" s="860" t="s">
        <v>653</v>
      </c>
      <c r="G27" s="879"/>
      <c r="H27" s="878"/>
      <c r="I27" s="858" t="s">
        <v>653</v>
      </c>
      <c r="J27" s="879"/>
      <c r="K27" s="860" t="s">
        <v>653</v>
      </c>
      <c r="L27" s="879"/>
      <c r="M27" s="878"/>
      <c r="N27" s="858" t="s">
        <v>653</v>
      </c>
      <c r="O27" s="879"/>
      <c r="P27" s="860" t="s">
        <v>653</v>
      </c>
      <c r="Q27" s="879"/>
      <c r="R27" s="870">
        <f t="shared" si="3"/>
        <v>0</v>
      </c>
      <c r="S27" s="871">
        <f t="shared" si="4"/>
        <v>0</v>
      </c>
      <c r="T27" s="863" t="s">
        <v>653</v>
      </c>
      <c r="U27" s="863" t="s">
        <v>653</v>
      </c>
      <c r="V27" s="872" t="str">
        <f t="shared" si="0"/>
        <v>0</v>
      </c>
      <c r="W27" s="865" t="s">
        <v>653</v>
      </c>
      <c r="X27" s="876"/>
      <c r="Y27" s="876"/>
      <c r="Z27" s="877"/>
      <c r="AA27" s="877"/>
      <c r="AB27" s="877"/>
      <c r="AC27" s="877"/>
      <c r="AD27" s="877"/>
      <c r="AE27" s="877"/>
      <c r="AF27" s="877"/>
    </row>
    <row r="28" spans="1:32" s="2" customFormat="1">
      <c r="A28" s="866" t="s">
        <v>893</v>
      </c>
      <c r="B28" s="873"/>
      <c r="C28" s="878"/>
      <c r="D28" s="858" t="s">
        <v>653</v>
      </c>
      <c r="E28" s="879"/>
      <c r="F28" s="860" t="s">
        <v>653</v>
      </c>
      <c r="G28" s="879"/>
      <c r="H28" s="878"/>
      <c r="I28" s="858" t="s">
        <v>653</v>
      </c>
      <c r="J28" s="879"/>
      <c r="K28" s="860" t="s">
        <v>653</v>
      </c>
      <c r="L28" s="879"/>
      <c r="M28" s="878"/>
      <c r="N28" s="858" t="s">
        <v>653</v>
      </c>
      <c r="O28" s="879"/>
      <c r="P28" s="860" t="s">
        <v>653</v>
      </c>
      <c r="Q28" s="879"/>
      <c r="R28" s="870">
        <f t="shared" si="3"/>
        <v>0</v>
      </c>
      <c r="S28" s="871">
        <f t="shared" si="4"/>
        <v>0</v>
      </c>
      <c r="T28" s="863" t="s">
        <v>653</v>
      </c>
      <c r="U28" s="863" t="s">
        <v>653</v>
      </c>
      <c r="V28" s="872" t="str">
        <f t="shared" si="0"/>
        <v>0</v>
      </c>
      <c r="W28" s="865" t="s">
        <v>653</v>
      </c>
      <c r="X28" s="876"/>
      <c r="Y28" s="876"/>
      <c r="Z28" s="877"/>
      <c r="AA28" s="877"/>
      <c r="AB28" s="877"/>
      <c r="AC28" s="877"/>
      <c r="AD28" s="877"/>
      <c r="AE28" s="877"/>
      <c r="AF28" s="877"/>
    </row>
    <row r="29" spans="1:32" s="2" customFormat="1">
      <c r="A29" s="866" t="s">
        <v>895</v>
      </c>
      <c r="B29" s="873"/>
      <c r="C29" s="874"/>
      <c r="D29" s="858" t="s">
        <v>653</v>
      </c>
      <c r="E29" s="875"/>
      <c r="F29" s="860" t="s">
        <v>653</v>
      </c>
      <c r="G29" s="875"/>
      <c r="H29" s="874"/>
      <c r="I29" s="858" t="s">
        <v>653</v>
      </c>
      <c r="J29" s="875"/>
      <c r="K29" s="860" t="s">
        <v>653</v>
      </c>
      <c r="L29" s="875"/>
      <c r="M29" s="874"/>
      <c r="N29" s="858" t="s">
        <v>653</v>
      </c>
      <c r="O29" s="875"/>
      <c r="P29" s="860" t="s">
        <v>653</v>
      </c>
      <c r="Q29" s="875"/>
      <c r="R29" s="870">
        <f t="shared" si="3"/>
        <v>0</v>
      </c>
      <c r="S29" s="871">
        <f t="shared" si="4"/>
        <v>0</v>
      </c>
      <c r="T29" s="863" t="s">
        <v>653</v>
      </c>
      <c r="U29" s="863" t="s">
        <v>653</v>
      </c>
      <c r="V29" s="872" t="str">
        <f t="shared" si="0"/>
        <v>0</v>
      </c>
      <c r="W29" s="865" t="s">
        <v>653</v>
      </c>
      <c r="X29" s="876"/>
      <c r="Y29" s="876"/>
      <c r="Z29" s="877"/>
      <c r="AA29" s="877"/>
      <c r="AB29" s="877"/>
      <c r="AC29" s="877"/>
      <c r="AD29" s="877"/>
      <c r="AE29" s="877"/>
      <c r="AF29" s="877"/>
    </row>
    <row r="30" spans="1:32" s="2" customFormat="1">
      <c r="A30" s="866" t="s">
        <v>16</v>
      </c>
      <c r="B30" s="856" t="s">
        <v>1520</v>
      </c>
      <c r="C30" s="861">
        <f>SUM(C31:C39)</f>
        <v>0</v>
      </c>
      <c r="D30" s="858" t="s">
        <v>653</v>
      </c>
      <c r="E30" s="868">
        <f>SUM(E31:E39)</f>
        <v>0</v>
      </c>
      <c r="F30" s="860" t="s">
        <v>653</v>
      </c>
      <c r="G30" s="868">
        <f>SUM(G31:G39)</f>
        <v>0</v>
      </c>
      <c r="H30" s="861">
        <f>SUM(H31:H39)</f>
        <v>0</v>
      </c>
      <c r="I30" s="858" t="s">
        <v>653</v>
      </c>
      <c r="J30" s="868">
        <f>SUM(J31:J39)</f>
        <v>0</v>
      </c>
      <c r="K30" s="860" t="s">
        <v>653</v>
      </c>
      <c r="L30" s="868">
        <f>SUM(L31:L39)</f>
        <v>0</v>
      </c>
      <c r="M30" s="861">
        <f>SUM(M31:M39)</f>
        <v>0</v>
      </c>
      <c r="N30" s="858" t="s">
        <v>653</v>
      </c>
      <c r="O30" s="868">
        <f>SUM(O31:O39)</f>
        <v>0</v>
      </c>
      <c r="P30" s="860" t="s">
        <v>653</v>
      </c>
      <c r="Q30" s="868">
        <f>SUM(Q31:Q39)</f>
        <v>0</v>
      </c>
      <c r="R30" s="861">
        <f>SUM(R31:R39)</f>
        <v>0</v>
      </c>
      <c r="S30" s="862">
        <f>SUM(E30,J30,O30)</f>
        <v>0</v>
      </c>
      <c r="T30" s="863" t="s">
        <v>653</v>
      </c>
      <c r="U30" s="863" t="s">
        <v>653</v>
      </c>
      <c r="V30" s="864" t="str">
        <f t="shared" si="0"/>
        <v>0</v>
      </c>
      <c r="W30" s="865" t="s">
        <v>653</v>
      </c>
      <c r="X30" s="468"/>
      <c r="Y30" s="468"/>
      <c r="Z30" s="700"/>
      <c r="AA30" s="700"/>
      <c r="AB30" s="700"/>
      <c r="AC30" s="700"/>
      <c r="AD30" s="700"/>
      <c r="AE30" s="700"/>
      <c r="AF30" s="700"/>
    </row>
    <row r="31" spans="1:32" s="2" customFormat="1">
      <c r="A31" s="866" t="s">
        <v>376</v>
      </c>
      <c r="B31" s="998" t="s">
        <v>1624</v>
      </c>
      <c r="C31" s="857"/>
      <c r="D31" s="858" t="s">
        <v>653</v>
      </c>
      <c r="E31" s="859"/>
      <c r="F31" s="860" t="s">
        <v>653</v>
      </c>
      <c r="G31" s="859"/>
      <c r="H31" s="857"/>
      <c r="I31" s="858" t="s">
        <v>653</v>
      </c>
      <c r="J31" s="859"/>
      <c r="K31" s="860" t="s">
        <v>653</v>
      </c>
      <c r="L31" s="859"/>
      <c r="M31" s="857"/>
      <c r="N31" s="858" t="s">
        <v>653</v>
      </c>
      <c r="O31" s="859"/>
      <c r="P31" s="860" t="s">
        <v>653</v>
      </c>
      <c r="Q31" s="859"/>
      <c r="R31" s="870">
        <f>SUM(C31,H31,M31)</f>
        <v>0</v>
      </c>
      <c r="S31" s="871">
        <f>SUM(E31,J31,O31)</f>
        <v>0</v>
      </c>
      <c r="T31" s="863" t="s">
        <v>653</v>
      </c>
      <c r="U31" s="863" t="s">
        <v>653</v>
      </c>
      <c r="V31" s="872" t="str">
        <f t="shared" si="0"/>
        <v>0</v>
      </c>
      <c r="W31" s="865" t="s">
        <v>653</v>
      </c>
      <c r="X31" s="468"/>
      <c r="Y31" s="468"/>
      <c r="Z31" s="700"/>
      <c r="AA31" s="700"/>
      <c r="AB31" s="700"/>
      <c r="AC31" s="700"/>
      <c r="AD31" s="700"/>
      <c r="AE31" s="700"/>
      <c r="AF31" s="700"/>
    </row>
    <row r="32" spans="1:32" s="2" customFormat="1" ht="15.75" thickBot="1">
      <c r="A32" s="866" t="s">
        <v>1521</v>
      </c>
      <c r="B32" s="999" t="s">
        <v>1625</v>
      </c>
      <c r="C32" s="857"/>
      <c r="D32" s="858" t="s">
        <v>653</v>
      </c>
      <c r="E32" s="859"/>
      <c r="F32" s="860" t="s">
        <v>653</v>
      </c>
      <c r="G32" s="859"/>
      <c r="H32" s="857"/>
      <c r="I32" s="858" t="s">
        <v>653</v>
      </c>
      <c r="J32" s="859"/>
      <c r="K32" s="860" t="s">
        <v>653</v>
      </c>
      <c r="L32" s="859"/>
      <c r="M32" s="857"/>
      <c r="N32" s="858" t="s">
        <v>653</v>
      </c>
      <c r="O32" s="859"/>
      <c r="P32" s="860" t="s">
        <v>653</v>
      </c>
      <c r="Q32" s="859"/>
      <c r="R32" s="870">
        <f t="shared" ref="R32:R39" si="5">SUM(C32,H32,M32)</f>
        <v>0</v>
      </c>
      <c r="S32" s="871">
        <f t="shared" ref="S32:S39" si="6">SUM(E32,J32,O32)</f>
        <v>0</v>
      </c>
      <c r="T32" s="863" t="s">
        <v>653</v>
      </c>
      <c r="U32" s="863" t="s">
        <v>653</v>
      </c>
      <c r="V32" s="872" t="str">
        <f t="shared" si="0"/>
        <v>0</v>
      </c>
      <c r="W32" s="865" t="s">
        <v>653</v>
      </c>
      <c r="X32" s="468"/>
      <c r="Y32" s="468"/>
      <c r="Z32" s="700"/>
      <c r="AA32" s="700"/>
      <c r="AB32" s="700"/>
      <c r="AC32" s="700"/>
      <c r="AD32" s="700"/>
      <c r="AE32" s="700"/>
      <c r="AF32" s="700"/>
    </row>
    <row r="33" spans="1:32" s="2" customFormat="1">
      <c r="A33" s="866" t="s">
        <v>1522</v>
      </c>
      <c r="B33" s="869"/>
      <c r="C33" s="857"/>
      <c r="D33" s="858" t="s">
        <v>653</v>
      </c>
      <c r="E33" s="859"/>
      <c r="F33" s="860" t="s">
        <v>653</v>
      </c>
      <c r="G33" s="859"/>
      <c r="H33" s="857"/>
      <c r="I33" s="858" t="s">
        <v>653</v>
      </c>
      <c r="J33" s="859"/>
      <c r="K33" s="860" t="s">
        <v>653</v>
      </c>
      <c r="L33" s="859"/>
      <c r="M33" s="857"/>
      <c r="N33" s="858" t="s">
        <v>653</v>
      </c>
      <c r="O33" s="859"/>
      <c r="P33" s="860" t="s">
        <v>653</v>
      </c>
      <c r="Q33" s="859"/>
      <c r="R33" s="870">
        <f t="shared" si="5"/>
        <v>0</v>
      </c>
      <c r="S33" s="871">
        <f t="shared" si="6"/>
        <v>0</v>
      </c>
      <c r="T33" s="863" t="s">
        <v>653</v>
      </c>
      <c r="U33" s="863" t="s">
        <v>653</v>
      </c>
      <c r="V33" s="872" t="str">
        <f t="shared" si="0"/>
        <v>0</v>
      </c>
      <c r="W33" s="865" t="s">
        <v>653</v>
      </c>
      <c r="X33" s="468"/>
      <c r="Y33" s="468"/>
      <c r="Z33" s="700"/>
      <c r="AA33" s="700"/>
      <c r="AB33" s="700"/>
      <c r="AC33" s="700"/>
      <c r="AD33" s="700"/>
      <c r="AE33" s="700"/>
      <c r="AF33" s="700"/>
    </row>
    <row r="34" spans="1:32" s="2" customFormat="1">
      <c r="A34" s="866" t="s">
        <v>1523</v>
      </c>
      <c r="B34" s="869"/>
      <c r="C34" s="857"/>
      <c r="D34" s="858" t="s">
        <v>653</v>
      </c>
      <c r="E34" s="859"/>
      <c r="F34" s="860" t="s">
        <v>653</v>
      </c>
      <c r="G34" s="859"/>
      <c r="H34" s="857"/>
      <c r="I34" s="858" t="s">
        <v>653</v>
      </c>
      <c r="J34" s="859"/>
      <c r="K34" s="860" t="s">
        <v>653</v>
      </c>
      <c r="L34" s="859"/>
      <c r="M34" s="857"/>
      <c r="N34" s="858" t="s">
        <v>653</v>
      </c>
      <c r="O34" s="859"/>
      <c r="P34" s="860" t="s">
        <v>653</v>
      </c>
      <c r="Q34" s="859"/>
      <c r="R34" s="870">
        <f t="shared" si="5"/>
        <v>0</v>
      </c>
      <c r="S34" s="871">
        <f t="shared" si="6"/>
        <v>0</v>
      </c>
      <c r="T34" s="863" t="s">
        <v>653</v>
      </c>
      <c r="U34" s="863" t="s">
        <v>653</v>
      </c>
      <c r="V34" s="872" t="str">
        <f t="shared" si="0"/>
        <v>0</v>
      </c>
      <c r="W34" s="865" t="s">
        <v>653</v>
      </c>
      <c r="X34" s="468"/>
      <c r="Y34" s="468"/>
      <c r="Z34" s="700"/>
      <c r="AA34" s="700"/>
      <c r="AB34" s="700"/>
      <c r="AC34" s="700"/>
      <c r="AD34" s="700"/>
      <c r="AE34" s="700"/>
      <c r="AF34" s="700"/>
    </row>
    <row r="35" spans="1:32" s="2" customFormat="1">
      <c r="A35" s="866" t="s">
        <v>1524</v>
      </c>
      <c r="B35" s="869"/>
      <c r="C35" s="857"/>
      <c r="D35" s="858" t="s">
        <v>653</v>
      </c>
      <c r="E35" s="859"/>
      <c r="F35" s="860" t="s">
        <v>653</v>
      </c>
      <c r="G35" s="859"/>
      <c r="H35" s="857"/>
      <c r="I35" s="858" t="s">
        <v>653</v>
      </c>
      <c r="J35" s="859"/>
      <c r="K35" s="860" t="s">
        <v>653</v>
      </c>
      <c r="L35" s="859"/>
      <c r="M35" s="857"/>
      <c r="N35" s="858" t="s">
        <v>653</v>
      </c>
      <c r="O35" s="859"/>
      <c r="P35" s="860" t="s">
        <v>653</v>
      </c>
      <c r="Q35" s="859"/>
      <c r="R35" s="870">
        <f t="shared" si="5"/>
        <v>0</v>
      </c>
      <c r="S35" s="871">
        <f t="shared" si="6"/>
        <v>0</v>
      </c>
      <c r="T35" s="863" t="s">
        <v>653</v>
      </c>
      <c r="U35" s="863" t="s">
        <v>653</v>
      </c>
      <c r="V35" s="872" t="str">
        <f t="shared" si="0"/>
        <v>0</v>
      </c>
      <c r="W35" s="865" t="s">
        <v>653</v>
      </c>
      <c r="X35" s="468"/>
      <c r="Y35" s="468"/>
      <c r="Z35" s="700"/>
      <c r="AA35" s="700"/>
      <c r="AB35" s="700"/>
      <c r="AC35" s="700"/>
      <c r="AD35" s="700"/>
      <c r="AE35" s="700"/>
      <c r="AF35" s="700"/>
    </row>
    <row r="36" spans="1:32" s="2" customFormat="1">
      <c r="A36" s="866" t="s">
        <v>1525</v>
      </c>
      <c r="B36" s="869"/>
      <c r="C36" s="857"/>
      <c r="D36" s="858" t="s">
        <v>653</v>
      </c>
      <c r="E36" s="859"/>
      <c r="F36" s="860" t="s">
        <v>653</v>
      </c>
      <c r="G36" s="859"/>
      <c r="H36" s="857"/>
      <c r="I36" s="858" t="s">
        <v>653</v>
      </c>
      <c r="J36" s="859"/>
      <c r="K36" s="860" t="s">
        <v>653</v>
      </c>
      <c r="L36" s="859"/>
      <c r="M36" s="857"/>
      <c r="N36" s="858" t="s">
        <v>653</v>
      </c>
      <c r="O36" s="859"/>
      <c r="P36" s="860" t="s">
        <v>653</v>
      </c>
      <c r="Q36" s="859"/>
      <c r="R36" s="870">
        <f t="shared" si="5"/>
        <v>0</v>
      </c>
      <c r="S36" s="871">
        <f t="shared" si="6"/>
        <v>0</v>
      </c>
      <c r="T36" s="863" t="s">
        <v>653</v>
      </c>
      <c r="U36" s="863" t="s">
        <v>653</v>
      </c>
      <c r="V36" s="872" t="str">
        <f t="shared" si="0"/>
        <v>0</v>
      </c>
      <c r="W36" s="865" t="s">
        <v>653</v>
      </c>
      <c r="X36" s="468"/>
      <c r="Y36" s="468"/>
      <c r="Z36" s="700"/>
      <c r="AA36" s="700"/>
      <c r="AB36" s="700"/>
      <c r="AC36" s="700"/>
      <c r="AD36" s="700"/>
      <c r="AE36" s="700"/>
      <c r="AF36" s="700"/>
    </row>
    <row r="37" spans="1:32" s="2" customFormat="1">
      <c r="A37" s="866" t="s">
        <v>1526</v>
      </c>
      <c r="B37" s="873"/>
      <c r="C37" s="878"/>
      <c r="D37" s="858" t="s">
        <v>653</v>
      </c>
      <c r="E37" s="879"/>
      <c r="F37" s="860" t="s">
        <v>653</v>
      </c>
      <c r="G37" s="879"/>
      <c r="H37" s="878"/>
      <c r="I37" s="858" t="s">
        <v>653</v>
      </c>
      <c r="J37" s="879"/>
      <c r="K37" s="860" t="s">
        <v>653</v>
      </c>
      <c r="L37" s="879"/>
      <c r="M37" s="878"/>
      <c r="N37" s="858" t="s">
        <v>653</v>
      </c>
      <c r="O37" s="879"/>
      <c r="P37" s="860" t="s">
        <v>653</v>
      </c>
      <c r="Q37" s="879"/>
      <c r="R37" s="870">
        <f t="shared" si="5"/>
        <v>0</v>
      </c>
      <c r="S37" s="871">
        <f t="shared" si="6"/>
        <v>0</v>
      </c>
      <c r="T37" s="863" t="s">
        <v>653</v>
      </c>
      <c r="U37" s="863" t="s">
        <v>653</v>
      </c>
      <c r="V37" s="872" t="str">
        <f t="shared" si="0"/>
        <v>0</v>
      </c>
      <c r="W37" s="865" t="s">
        <v>653</v>
      </c>
      <c r="X37" s="876"/>
      <c r="Y37" s="876"/>
      <c r="Z37" s="877"/>
      <c r="AA37" s="877"/>
      <c r="AB37" s="877"/>
      <c r="AC37" s="877"/>
      <c r="AD37" s="877"/>
      <c r="AE37" s="877"/>
      <c r="AF37" s="877"/>
    </row>
    <row r="38" spans="1:32" s="2" customFormat="1">
      <c r="A38" s="866" t="s">
        <v>1527</v>
      </c>
      <c r="B38" s="873"/>
      <c r="C38" s="878"/>
      <c r="D38" s="858" t="s">
        <v>653</v>
      </c>
      <c r="E38" s="879"/>
      <c r="F38" s="860" t="s">
        <v>653</v>
      </c>
      <c r="G38" s="879"/>
      <c r="H38" s="878"/>
      <c r="I38" s="858" t="s">
        <v>653</v>
      </c>
      <c r="J38" s="879"/>
      <c r="K38" s="860" t="s">
        <v>653</v>
      </c>
      <c r="L38" s="879"/>
      <c r="M38" s="878"/>
      <c r="N38" s="858" t="s">
        <v>653</v>
      </c>
      <c r="O38" s="879"/>
      <c r="P38" s="860" t="s">
        <v>653</v>
      </c>
      <c r="Q38" s="879"/>
      <c r="R38" s="870">
        <f t="shared" si="5"/>
        <v>0</v>
      </c>
      <c r="S38" s="871">
        <f t="shared" si="6"/>
        <v>0</v>
      </c>
      <c r="T38" s="863" t="s">
        <v>653</v>
      </c>
      <c r="U38" s="863" t="s">
        <v>653</v>
      </c>
      <c r="V38" s="872" t="str">
        <f t="shared" si="0"/>
        <v>0</v>
      </c>
      <c r="W38" s="865" t="s">
        <v>653</v>
      </c>
      <c r="X38" s="876"/>
      <c r="Y38" s="876"/>
      <c r="Z38" s="877"/>
      <c r="AA38" s="877"/>
      <c r="AB38" s="877"/>
      <c r="AC38" s="877"/>
      <c r="AD38" s="877"/>
      <c r="AE38" s="877"/>
      <c r="AF38" s="877"/>
    </row>
    <row r="39" spans="1:32" s="2" customFormat="1">
      <c r="A39" s="866" t="s">
        <v>1528</v>
      </c>
      <c r="B39" s="873"/>
      <c r="C39" s="878"/>
      <c r="D39" s="858" t="s">
        <v>653</v>
      </c>
      <c r="E39" s="879"/>
      <c r="F39" s="860" t="s">
        <v>653</v>
      </c>
      <c r="G39" s="879"/>
      <c r="H39" s="878"/>
      <c r="I39" s="858" t="s">
        <v>653</v>
      </c>
      <c r="J39" s="879"/>
      <c r="K39" s="860" t="s">
        <v>653</v>
      </c>
      <c r="L39" s="879"/>
      <c r="M39" s="878"/>
      <c r="N39" s="858" t="s">
        <v>653</v>
      </c>
      <c r="O39" s="879"/>
      <c r="P39" s="860" t="s">
        <v>653</v>
      </c>
      <c r="Q39" s="879"/>
      <c r="R39" s="870">
        <f t="shared" si="5"/>
        <v>0</v>
      </c>
      <c r="S39" s="871">
        <f t="shared" si="6"/>
        <v>0</v>
      </c>
      <c r="T39" s="863" t="s">
        <v>653</v>
      </c>
      <c r="U39" s="863" t="s">
        <v>653</v>
      </c>
      <c r="V39" s="872" t="str">
        <f t="shared" si="0"/>
        <v>0</v>
      </c>
      <c r="W39" s="865" t="s">
        <v>653</v>
      </c>
      <c r="X39" s="880"/>
      <c r="Y39" s="880"/>
      <c r="Z39" s="881"/>
      <c r="AA39" s="881"/>
      <c r="AB39" s="881"/>
      <c r="AC39" s="881"/>
      <c r="AD39" s="881"/>
      <c r="AE39" s="881"/>
      <c r="AF39" s="881"/>
    </row>
    <row r="40" spans="1:32" s="2" customFormat="1">
      <c r="A40" s="866" t="s">
        <v>18</v>
      </c>
      <c r="B40" s="867" t="s">
        <v>1529</v>
      </c>
      <c r="C40" s="861">
        <f>SUM(C41:C48)</f>
        <v>1157.0999999999999</v>
      </c>
      <c r="D40" s="858" t="s">
        <v>653</v>
      </c>
      <c r="E40" s="868">
        <f>SUM(E41:E48)</f>
        <v>296.5</v>
      </c>
      <c r="F40" s="860" t="s">
        <v>653</v>
      </c>
      <c r="G40" s="868">
        <f>SUM(G41:G48)</f>
        <v>0</v>
      </c>
      <c r="H40" s="861">
        <f>SUM(H41:H48)</f>
        <v>0</v>
      </c>
      <c r="I40" s="858" t="s">
        <v>653</v>
      </c>
      <c r="J40" s="868">
        <f>SUM(J41:J48)</f>
        <v>0</v>
      </c>
      <c r="K40" s="860" t="s">
        <v>653</v>
      </c>
      <c r="L40" s="868">
        <f>SUM(L41:L48)</f>
        <v>0</v>
      </c>
      <c r="M40" s="861">
        <f>SUM(M41:M48)</f>
        <v>0</v>
      </c>
      <c r="N40" s="858" t="s">
        <v>653</v>
      </c>
      <c r="O40" s="868">
        <f>SUM(O41:O48)</f>
        <v>0</v>
      </c>
      <c r="P40" s="860" t="s">
        <v>653</v>
      </c>
      <c r="Q40" s="868">
        <f>SUM(Q41:Q48)</f>
        <v>0</v>
      </c>
      <c r="R40" s="861">
        <f>SUM(R41:R48)</f>
        <v>1157.0999999999999</v>
      </c>
      <c r="S40" s="862">
        <f>SUM(E40,J40,O40)</f>
        <v>296.5</v>
      </c>
      <c r="T40" s="863" t="s">
        <v>653</v>
      </c>
      <c r="U40" s="863" t="s">
        <v>653</v>
      </c>
      <c r="V40" s="864">
        <f t="shared" si="0"/>
        <v>0.25624405842191689</v>
      </c>
      <c r="W40" s="865" t="s">
        <v>653</v>
      </c>
      <c r="X40" s="468"/>
      <c r="Y40" s="468"/>
      <c r="Z40" s="700"/>
      <c r="AA40" s="700"/>
      <c r="AB40" s="700"/>
      <c r="AC40" s="700"/>
      <c r="AD40" s="700"/>
      <c r="AE40" s="700"/>
      <c r="AF40" s="700"/>
    </row>
    <row r="41" spans="1:32" s="2" customFormat="1">
      <c r="A41" s="866" t="s">
        <v>322</v>
      </c>
      <c r="B41" s="995" t="s">
        <v>1626</v>
      </c>
      <c r="C41" s="857">
        <v>1120.5</v>
      </c>
      <c r="D41" s="858" t="s">
        <v>653</v>
      </c>
      <c r="E41" s="859">
        <v>296.5</v>
      </c>
      <c r="F41" s="860" t="s">
        <v>653</v>
      </c>
      <c r="G41" s="859"/>
      <c r="H41" s="857"/>
      <c r="I41" s="858" t="s">
        <v>653</v>
      </c>
      <c r="J41" s="859"/>
      <c r="K41" s="860" t="s">
        <v>653</v>
      </c>
      <c r="L41" s="859"/>
      <c r="M41" s="857"/>
      <c r="N41" s="858" t="s">
        <v>653</v>
      </c>
      <c r="O41" s="859"/>
      <c r="P41" s="860" t="s">
        <v>653</v>
      </c>
      <c r="Q41" s="859"/>
      <c r="R41" s="870">
        <f>SUM(C41,H41,M41)</f>
        <v>1120.5</v>
      </c>
      <c r="S41" s="871">
        <f>SUM(E41,J41,O41)</f>
        <v>296.5</v>
      </c>
      <c r="T41" s="863" t="s">
        <v>653</v>
      </c>
      <c r="U41" s="863" t="s">
        <v>653</v>
      </c>
      <c r="V41" s="872">
        <f t="shared" si="0"/>
        <v>0.26461401160196341</v>
      </c>
      <c r="W41" s="865" t="s">
        <v>653</v>
      </c>
      <c r="X41" s="468"/>
      <c r="Y41" s="468"/>
      <c r="Z41" s="700"/>
      <c r="AA41" s="700"/>
      <c r="AB41" s="700"/>
      <c r="AC41" s="700"/>
      <c r="AD41" s="700"/>
      <c r="AE41" s="700"/>
      <c r="AF41" s="700"/>
    </row>
    <row r="42" spans="1:32" s="2" customFormat="1">
      <c r="A42" s="866" t="s">
        <v>324</v>
      </c>
      <c r="B42" s="1000" t="s">
        <v>1627</v>
      </c>
      <c r="C42" s="857">
        <v>36.6</v>
      </c>
      <c r="D42" s="858" t="s">
        <v>653</v>
      </c>
      <c r="E42" s="859"/>
      <c r="F42" s="860" t="s">
        <v>653</v>
      </c>
      <c r="G42" s="859"/>
      <c r="H42" s="857"/>
      <c r="I42" s="858" t="s">
        <v>653</v>
      </c>
      <c r="J42" s="859"/>
      <c r="K42" s="860" t="s">
        <v>653</v>
      </c>
      <c r="L42" s="859"/>
      <c r="M42" s="857"/>
      <c r="N42" s="858" t="s">
        <v>653</v>
      </c>
      <c r="O42" s="859"/>
      <c r="P42" s="860" t="s">
        <v>653</v>
      </c>
      <c r="Q42" s="859"/>
      <c r="R42" s="870">
        <f t="shared" ref="R42:R48" si="7">SUM(C42,H42,M42)</f>
        <v>36.6</v>
      </c>
      <c r="S42" s="871">
        <f t="shared" ref="S42:S48" si="8">SUM(E42,J42,O42)</f>
        <v>0</v>
      </c>
      <c r="T42" s="863" t="s">
        <v>653</v>
      </c>
      <c r="U42" s="863" t="s">
        <v>653</v>
      </c>
      <c r="V42" s="872">
        <f t="shared" si="0"/>
        <v>0</v>
      </c>
      <c r="W42" s="865" t="s">
        <v>653</v>
      </c>
      <c r="X42" s="468"/>
      <c r="Y42" s="468"/>
      <c r="Z42" s="700"/>
      <c r="AA42" s="700"/>
      <c r="AB42" s="700"/>
      <c r="AC42" s="700"/>
      <c r="AD42" s="700"/>
      <c r="AE42" s="700"/>
      <c r="AF42" s="700"/>
    </row>
    <row r="43" spans="1:32" s="2" customFormat="1">
      <c r="A43" s="866" t="s">
        <v>1530</v>
      </c>
      <c r="B43" s="869"/>
      <c r="C43" s="857"/>
      <c r="D43" s="858" t="s">
        <v>653</v>
      </c>
      <c r="E43" s="859"/>
      <c r="F43" s="860" t="s">
        <v>653</v>
      </c>
      <c r="G43" s="859"/>
      <c r="H43" s="857"/>
      <c r="I43" s="858" t="s">
        <v>653</v>
      </c>
      <c r="J43" s="859"/>
      <c r="K43" s="860" t="s">
        <v>653</v>
      </c>
      <c r="L43" s="859"/>
      <c r="M43" s="857"/>
      <c r="N43" s="858" t="s">
        <v>653</v>
      </c>
      <c r="O43" s="859"/>
      <c r="P43" s="860" t="s">
        <v>653</v>
      </c>
      <c r="Q43" s="859"/>
      <c r="R43" s="870">
        <f t="shared" si="7"/>
        <v>0</v>
      </c>
      <c r="S43" s="871">
        <f t="shared" si="8"/>
        <v>0</v>
      </c>
      <c r="T43" s="863" t="s">
        <v>653</v>
      </c>
      <c r="U43" s="863" t="s">
        <v>653</v>
      </c>
      <c r="V43" s="872" t="str">
        <f t="shared" si="0"/>
        <v>0</v>
      </c>
      <c r="W43" s="865" t="s">
        <v>653</v>
      </c>
      <c r="X43" s="468"/>
      <c r="Y43" s="468"/>
      <c r="Z43" s="700"/>
      <c r="AA43" s="700"/>
      <c r="AB43" s="700"/>
      <c r="AC43" s="700"/>
      <c r="AD43" s="700"/>
      <c r="AE43" s="700"/>
      <c r="AF43" s="700"/>
    </row>
    <row r="44" spans="1:32" s="2" customFormat="1">
      <c r="A44" s="866" t="s">
        <v>1531</v>
      </c>
      <c r="B44" s="869"/>
      <c r="C44" s="857"/>
      <c r="D44" s="858" t="s">
        <v>653</v>
      </c>
      <c r="E44" s="859"/>
      <c r="F44" s="860" t="s">
        <v>653</v>
      </c>
      <c r="G44" s="859"/>
      <c r="H44" s="857"/>
      <c r="I44" s="858" t="s">
        <v>653</v>
      </c>
      <c r="J44" s="859"/>
      <c r="K44" s="860" t="s">
        <v>653</v>
      </c>
      <c r="L44" s="859"/>
      <c r="M44" s="857"/>
      <c r="N44" s="858" t="s">
        <v>653</v>
      </c>
      <c r="O44" s="859"/>
      <c r="P44" s="860" t="s">
        <v>653</v>
      </c>
      <c r="Q44" s="859"/>
      <c r="R44" s="870">
        <f t="shared" si="7"/>
        <v>0</v>
      </c>
      <c r="S44" s="871">
        <f t="shared" si="8"/>
        <v>0</v>
      </c>
      <c r="T44" s="863" t="s">
        <v>653</v>
      </c>
      <c r="U44" s="863" t="s">
        <v>653</v>
      </c>
      <c r="V44" s="872" t="str">
        <f t="shared" si="0"/>
        <v>0</v>
      </c>
      <c r="W44" s="865" t="s">
        <v>653</v>
      </c>
      <c r="X44" s="468"/>
      <c r="Y44" s="468"/>
      <c r="Z44" s="700"/>
      <c r="AA44" s="700"/>
      <c r="AB44" s="700"/>
      <c r="AC44" s="700"/>
      <c r="AD44" s="700"/>
      <c r="AE44" s="700"/>
      <c r="AF44" s="700"/>
    </row>
    <row r="45" spans="1:32" s="2" customFormat="1">
      <c r="A45" s="866" t="s">
        <v>1532</v>
      </c>
      <c r="B45" s="869"/>
      <c r="C45" s="857"/>
      <c r="D45" s="858" t="s">
        <v>653</v>
      </c>
      <c r="E45" s="859"/>
      <c r="F45" s="860" t="s">
        <v>653</v>
      </c>
      <c r="G45" s="859"/>
      <c r="H45" s="857"/>
      <c r="I45" s="858" t="s">
        <v>653</v>
      </c>
      <c r="J45" s="859"/>
      <c r="K45" s="860" t="s">
        <v>653</v>
      </c>
      <c r="L45" s="859"/>
      <c r="M45" s="857"/>
      <c r="N45" s="858" t="s">
        <v>653</v>
      </c>
      <c r="O45" s="859"/>
      <c r="P45" s="860" t="s">
        <v>653</v>
      </c>
      <c r="Q45" s="859"/>
      <c r="R45" s="870">
        <f t="shared" si="7"/>
        <v>0</v>
      </c>
      <c r="S45" s="871">
        <f t="shared" si="8"/>
        <v>0</v>
      </c>
      <c r="T45" s="863" t="s">
        <v>653</v>
      </c>
      <c r="U45" s="863" t="s">
        <v>653</v>
      </c>
      <c r="V45" s="872" t="str">
        <f t="shared" si="0"/>
        <v>0</v>
      </c>
      <c r="W45" s="865" t="s">
        <v>653</v>
      </c>
      <c r="X45" s="468"/>
      <c r="Y45" s="468"/>
      <c r="Z45" s="700"/>
      <c r="AA45" s="700"/>
      <c r="AB45" s="700"/>
      <c r="AC45" s="700"/>
      <c r="AD45" s="700"/>
      <c r="AE45" s="700"/>
      <c r="AF45" s="700"/>
    </row>
    <row r="46" spans="1:32" s="2" customFormat="1">
      <c r="A46" s="866" t="s">
        <v>1533</v>
      </c>
      <c r="B46" s="869"/>
      <c r="C46" s="857"/>
      <c r="D46" s="858" t="s">
        <v>653</v>
      </c>
      <c r="E46" s="859"/>
      <c r="F46" s="860" t="s">
        <v>653</v>
      </c>
      <c r="G46" s="859"/>
      <c r="H46" s="857"/>
      <c r="I46" s="858" t="s">
        <v>653</v>
      </c>
      <c r="J46" s="859"/>
      <c r="K46" s="860" t="s">
        <v>653</v>
      </c>
      <c r="L46" s="859"/>
      <c r="M46" s="857"/>
      <c r="N46" s="858" t="s">
        <v>653</v>
      </c>
      <c r="O46" s="859"/>
      <c r="P46" s="860" t="s">
        <v>653</v>
      </c>
      <c r="Q46" s="859"/>
      <c r="R46" s="870">
        <f t="shared" si="7"/>
        <v>0</v>
      </c>
      <c r="S46" s="871">
        <f t="shared" si="8"/>
        <v>0</v>
      </c>
      <c r="T46" s="863" t="s">
        <v>653</v>
      </c>
      <c r="U46" s="863" t="s">
        <v>653</v>
      </c>
      <c r="V46" s="872" t="str">
        <f t="shared" si="0"/>
        <v>0</v>
      </c>
      <c r="W46" s="865" t="s">
        <v>653</v>
      </c>
      <c r="X46" s="468"/>
      <c r="Y46" s="468"/>
      <c r="Z46" s="700"/>
      <c r="AA46" s="700"/>
      <c r="AB46" s="700"/>
      <c r="AC46" s="700"/>
      <c r="AD46" s="700"/>
      <c r="AE46" s="700"/>
      <c r="AF46" s="700"/>
    </row>
    <row r="47" spans="1:32" s="2" customFormat="1">
      <c r="A47" s="866" t="s">
        <v>1534</v>
      </c>
      <c r="B47" s="873"/>
      <c r="C47" s="874"/>
      <c r="D47" s="858" t="s">
        <v>653</v>
      </c>
      <c r="E47" s="875"/>
      <c r="F47" s="860" t="s">
        <v>653</v>
      </c>
      <c r="G47" s="875"/>
      <c r="H47" s="874"/>
      <c r="I47" s="858" t="s">
        <v>653</v>
      </c>
      <c r="J47" s="875"/>
      <c r="K47" s="860" t="s">
        <v>653</v>
      </c>
      <c r="L47" s="875"/>
      <c r="M47" s="874"/>
      <c r="N47" s="858" t="s">
        <v>653</v>
      </c>
      <c r="O47" s="875"/>
      <c r="P47" s="860" t="s">
        <v>653</v>
      </c>
      <c r="Q47" s="875"/>
      <c r="R47" s="870">
        <f t="shared" si="7"/>
        <v>0</v>
      </c>
      <c r="S47" s="871">
        <f t="shared" si="8"/>
        <v>0</v>
      </c>
      <c r="T47" s="863" t="s">
        <v>653</v>
      </c>
      <c r="U47" s="863" t="s">
        <v>653</v>
      </c>
      <c r="V47" s="872" t="str">
        <f t="shared" si="0"/>
        <v>0</v>
      </c>
      <c r="W47" s="865" t="s">
        <v>653</v>
      </c>
      <c r="X47" s="876"/>
      <c r="Y47" s="876"/>
      <c r="Z47" s="877"/>
      <c r="AA47" s="877"/>
      <c r="AB47" s="877"/>
      <c r="AC47" s="877"/>
      <c r="AD47" s="877"/>
      <c r="AE47" s="877"/>
      <c r="AF47" s="877"/>
    </row>
    <row r="48" spans="1:32" s="2" customFormat="1">
      <c r="A48" s="866" t="s">
        <v>1535</v>
      </c>
      <c r="B48" s="873"/>
      <c r="C48" s="874"/>
      <c r="D48" s="858" t="s">
        <v>653</v>
      </c>
      <c r="E48" s="875"/>
      <c r="F48" s="860" t="s">
        <v>653</v>
      </c>
      <c r="G48" s="875"/>
      <c r="H48" s="874"/>
      <c r="I48" s="858" t="s">
        <v>653</v>
      </c>
      <c r="J48" s="875"/>
      <c r="K48" s="860" t="s">
        <v>653</v>
      </c>
      <c r="L48" s="875"/>
      <c r="M48" s="874"/>
      <c r="N48" s="858" t="s">
        <v>653</v>
      </c>
      <c r="O48" s="875"/>
      <c r="P48" s="860" t="s">
        <v>653</v>
      </c>
      <c r="Q48" s="875"/>
      <c r="R48" s="870">
        <f t="shared" si="7"/>
        <v>0</v>
      </c>
      <c r="S48" s="871">
        <f t="shared" si="8"/>
        <v>0</v>
      </c>
      <c r="T48" s="863" t="s">
        <v>653</v>
      </c>
      <c r="U48" s="863" t="s">
        <v>653</v>
      </c>
      <c r="V48" s="872" t="str">
        <f t="shared" si="0"/>
        <v>0</v>
      </c>
      <c r="W48" s="865" t="s">
        <v>653</v>
      </c>
      <c r="X48" s="876"/>
      <c r="Y48" s="876"/>
      <c r="Z48" s="877"/>
      <c r="AA48" s="877"/>
      <c r="AB48" s="877"/>
      <c r="AC48" s="877"/>
      <c r="AD48" s="877"/>
      <c r="AE48" s="877"/>
      <c r="AF48" s="877"/>
    </row>
    <row r="49" spans="1:32" s="2" customFormat="1">
      <c r="A49" s="866" t="s">
        <v>20</v>
      </c>
      <c r="B49" s="856" t="s">
        <v>1536</v>
      </c>
      <c r="C49" s="882">
        <f>SUM(C50:C56)</f>
        <v>0</v>
      </c>
      <c r="D49" s="883" t="s">
        <v>653</v>
      </c>
      <c r="E49" s="884">
        <f>SUM(E50:E56)</f>
        <v>-115.03</v>
      </c>
      <c r="F49" s="885" t="s">
        <v>653</v>
      </c>
      <c r="G49" s="884">
        <f>SUM(G50:G56)</f>
        <v>0</v>
      </c>
      <c r="H49" s="882">
        <f>SUM(H50:H56)</f>
        <v>0</v>
      </c>
      <c r="I49" s="883" t="s">
        <v>653</v>
      </c>
      <c r="J49" s="884">
        <f>SUM(J50:J56)</f>
        <v>0</v>
      </c>
      <c r="K49" s="885" t="s">
        <v>653</v>
      </c>
      <c r="L49" s="884">
        <f>SUM(L50:L56)</f>
        <v>0</v>
      </c>
      <c r="M49" s="882">
        <f>SUM(M50:M56)</f>
        <v>0</v>
      </c>
      <c r="N49" s="883" t="s">
        <v>653</v>
      </c>
      <c r="O49" s="884">
        <f>SUM(O50:O56)</f>
        <v>0</v>
      </c>
      <c r="P49" s="885" t="s">
        <v>653</v>
      </c>
      <c r="Q49" s="884">
        <f>SUM(Q50:Q56)</f>
        <v>0</v>
      </c>
      <c r="R49" s="882">
        <f>SUM(C49,H49,M49)</f>
        <v>0</v>
      </c>
      <c r="S49" s="862">
        <f>SUM(E49,J49,O49)</f>
        <v>-115.03</v>
      </c>
      <c r="T49" s="886" t="s">
        <v>653</v>
      </c>
      <c r="U49" s="886" t="s">
        <v>653</v>
      </c>
      <c r="V49" s="864" t="str">
        <f t="shared" si="0"/>
        <v>0</v>
      </c>
      <c r="W49" s="887" t="s">
        <v>653</v>
      </c>
      <c r="X49" s="876"/>
      <c r="Y49" s="876"/>
      <c r="Z49" s="877"/>
      <c r="AA49" s="877"/>
      <c r="AB49" s="877"/>
      <c r="AC49" s="877"/>
      <c r="AD49" s="877"/>
      <c r="AE49" s="877"/>
      <c r="AF49" s="877"/>
    </row>
    <row r="50" spans="1:32" s="2" customFormat="1">
      <c r="A50" s="769" t="s">
        <v>743</v>
      </c>
      <c r="B50" s="888" t="s">
        <v>1537</v>
      </c>
      <c r="C50" s="857"/>
      <c r="D50" s="858" t="s">
        <v>653</v>
      </c>
      <c r="E50" s="889">
        <v>-115.03</v>
      </c>
      <c r="F50" s="860" t="s">
        <v>653</v>
      </c>
      <c r="G50" s="859"/>
      <c r="H50" s="857"/>
      <c r="I50" s="858" t="s">
        <v>653</v>
      </c>
      <c r="J50" s="889"/>
      <c r="K50" s="860" t="s">
        <v>653</v>
      </c>
      <c r="L50" s="859"/>
      <c r="M50" s="857"/>
      <c r="N50" s="858" t="s">
        <v>653</v>
      </c>
      <c r="O50" s="889"/>
      <c r="P50" s="860" t="s">
        <v>653</v>
      </c>
      <c r="Q50" s="859"/>
      <c r="R50" s="890">
        <f>SUM(C50,H50,M50)</f>
        <v>0</v>
      </c>
      <c r="S50" s="871">
        <f>SUM(E50,J50,O50)</f>
        <v>-115.03</v>
      </c>
      <c r="T50" s="860" t="s">
        <v>653</v>
      </c>
      <c r="U50" s="863" t="s">
        <v>653</v>
      </c>
      <c r="V50" s="872" t="str">
        <f t="shared" si="0"/>
        <v>0</v>
      </c>
      <c r="W50" s="865" t="s">
        <v>653</v>
      </c>
      <c r="X50" s="876"/>
      <c r="Y50" s="876"/>
      <c r="Z50" s="877"/>
      <c r="AA50" s="877"/>
      <c r="AB50" s="877"/>
      <c r="AC50" s="877"/>
      <c r="AD50" s="877"/>
      <c r="AE50" s="877"/>
      <c r="AF50" s="877"/>
    </row>
    <row r="51" spans="1:32" s="2" customFormat="1">
      <c r="A51" s="769" t="s">
        <v>744</v>
      </c>
      <c r="B51" s="888" t="s">
        <v>1538</v>
      </c>
      <c r="C51" s="857"/>
      <c r="D51" s="858" t="s">
        <v>653</v>
      </c>
      <c r="E51" s="889"/>
      <c r="F51" s="860" t="s">
        <v>653</v>
      </c>
      <c r="G51" s="859"/>
      <c r="H51" s="857"/>
      <c r="I51" s="858" t="s">
        <v>653</v>
      </c>
      <c r="J51" s="889"/>
      <c r="K51" s="860" t="s">
        <v>653</v>
      </c>
      <c r="L51" s="859"/>
      <c r="M51" s="857"/>
      <c r="N51" s="858" t="s">
        <v>653</v>
      </c>
      <c r="O51" s="889"/>
      <c r="P51" s="860" t="s">
        <v>653</v>
      </c>
      <c r="Q51" s="859"/>
      <c r="R51" s="890">
        <f t="shared" ref="R51:R56" si="9">SUM(C51,H51,M51)</f>
        <v>0</v>
      </c>
      <c r="S51" s="871">
        <f t="shared" ref="S51:S56" si="10">SUM(E51,J51,O51)</f>
        <v>0</v>
      </c>
      <c r="T51" s="860" t="s">
        <v>653</v>
      </c>
      <c r="U51" s="863" t="s">
        <v>653</v>
      </c>
      <c r="V51" s="872" t="str">
        <f t="shared" si="0"/>
        <v>0</v>
      </c>
      <c r="W51" s="865" t="s">
        <v>653</v>
      </c>
      <c r="X51" s="876"/>
      <c r="Y51" s="876"/>
      <c r="Z51" s="877"/>
      <c r="AA51" s="877"/>
      <c r="AB51" s="877"/>
      <c r="AC51" s="877"/>
      <c r="AD51" s="877"/>
      <c r="AE51" s="877"/>
      <c r="AF51" s="877"/>
    </row>
    <row r="52" spans="1:32" s="2" customFormat="1">
      <c r="A52" s="769" t="s">
        <v>746</v>
      </c>
      <c r="B52" s="888" t="s">
        <v>1539</v>
      </c>
      <c r="C52" s="857"/>
      <c r="D52" s="858" t="s">
        <v>653</v>
      </c>
      <c r="E52" s="889"/>
      <c r="F52" s="860" t="s">
        <v>653</v>
      </c>
      <c r="G52" s="859"/>
      <c r="H52" s="857"/>
      <c r="I52" s="858" t="s">
        <v>653</v>
      </c>
      <c r="J52" s="889"/>
      <c r="K52" s="860" t="s">
        <v>653</v>
      </c>
      <c r="L52" s="859"/>
      <c r="M52" s="857"/>
      <c r="N52" s="858" t="s">
        <v>653</v>
      </c>
      <c r="O52" s="889"/>
      <c r="P52" s="860" t="s">
        <v>653</v>
      </c>
      <c r="Q52" s="859"/>
      <c r="R52" s="890">
        <f t="shared" si="9"/>
        <v>0</v>
      </c>
      <c r="S52" s="871">
        <f t="shared" si="10"/>
        <v>0</v>
      </c>
      <c r="T52" s="860" t="s">
        <v>653</v>
      </c>
      <c r="U52" s="863" t="s">
        <v>653</v>
      </c>
      <c r="V52" s="872" t="str">
        <f t="shared" si="0"/>
        <v>0</v>
      </c>
      <c r="W52" s="865" t="s">
        <v>653</v>
      </c>
      <c r="X52" s="876"/>
      <c r="Y52" s="876"/>
      <c r="Z52" s="877"/>
      <c r="AA52" s="877"/>
      <c r="AB52" s="877"/>
      <c r="AC52" s="877"/>
      <c r="AD52" s="877"/>
      <c r="AE52" s="877"/>
      <c r="AF52" s="877"/>
    </row>
    <row r="53" spans="1:32" s="2" customFormat="1">
      <c r="A53" s="769" t="s">
        <v>1540</v>
      </c>
      <c r="B53" s="888" t="s">
        <v>1541</v>
      </c>
      <c r="C53" s="857"/>
      <c r="D53" s="858" t="s">
        <v>653</v>
      </c>
      <c r="E53" s="889"/>
      <c r="F53" s="860" t="s">
        <v>653</v>
      </c>
      <c r="G53" s="859"/>
      <c r="H53" s="857"/>
      <c r="I53" s="858" t="s">
        <v>653</v>
      </c>
      <c r="J53" s="889"/>
      <c r="K53" s="860" t="s">
        <v>653</v>
      </c>
      <c r="L53" s="859"/>
      <c r="M53" s="857"/>
      <c r="N53" s="858" t="s">
        <v>653</v>
      </c>
      <c r="O53" s="889"/>
      <c r="P53" s="860" t="s">
        <v>653</v>
      </c>
      <c r="Q53" s="859"/>
      <c r="R53" s="890">
        <f t="shared" si="9"/>
        <v>0</v>
      </c>
      <c r="S53" s="871">
        <f t="shared" si="10"/>
        <v>0</v>
      </c>
      <c r="T53" s="860" t="s">
        <v>653</v>
      </c>
      <c r="U53" s="863" t="s">
        <v>653</v>
      </c>
      <c r="V53" s="872" t="str">
        <f t="shared" si="0"/>
        <v>0</v>
      </c>
      <c r="W53" s="865" t="s">
        <v>653</v>
      </c>
      <c r="X53" s="876"/>
      <c r="Y53" s="876"/>
      <c r="Z53" s="877"/>
      <c r="AA53" s="877"/>
      <c r="AB53" s="877"/>
      <c r="AC53" s="877"/>
      <c r="AD53" s="877"/>
      <c r="AE53" s="877"/>
      <c r="AF53" s="877"/>
    </row>
    <row r="54" spans="1:32" s="2" customFormat="1">
      <c r="A54" s="769" t="s">
        <v>1542</v>
      </c>
      <c r="B54" s="891"/>
      <c r="C54" s="857"/>
      <c r="D54" s="858" t="s">
        <v>653</v>
      </c>
      <c r="E54" s="889"/>
      <c r="F54" s="860" t="s">
        <v>653</v>
      </c>
      <c r="G54" s="859"/>
      <c r="H54" s="857"/>
      <c r="I54" s="858" t="s">
        <v>653</v>
      </c>
      <c r="J54" s="889"/>
      <c r="K54" s="860" t="s">
        <v>653</v>
      </c>
      <c r="L54" s="859"/>
      <c r="M54" s="857"/>
      <c r="N54" s="858" t="s">
        <v>653</v>
      </c>
      <c r="O54" s="889"/>
      <c r="P54" s="860" t="s">
        <v>653</v>
      </c>
      <c r="Q54" s="859"/>
      <c r="R54" s="890">
        <f t="shared" si="9"/>
        <v>0</v>
      </c>
      <c r="S54" s="871">
        <f t="shared" si="10"/>
        <v>0</v>
      </c>
      <c r="T54" s="860" t="s">
        <v>653</v>
      </c>
      <c r="U54" s="863" t="s">
        <v>653</v>
      </c>
      <c r="V54" s="872" t="str">
        <f t="shared" si="0"/>
        <v>0</v>
      </c>
      <c r="W54" s="865" t="s">
        <v>653</v>
      </c>
      <c r="X54" s="876"/>
      <c r="Y54" s="876"/>
      <c r="Z54" s="877"/>
      <c r="AA54" s="877"/>
      <c r="AB54" s="877"/>
      <c r="AC54" s="877"/>
      <c r="AD54" s="877"/>
      <c r="AE54" s="877"/>
      <c r="AF54" s="877"/>
    </row>
    <row r="55" spans="1:32" s="2" customFormat="1">
      <c r="A55" s="769" t="s">
        <v>1543</v>
      </c>
      <c r="B55" s="891"/>
      <c r="C55" s="857"/>
      <c r="D55" s="858" t="s">
        <v>653</v>
      </c>
      <c r="E55" s="889"/>
      <c r="F55" s="860" t="s">
        <v>653</v>
      </c>
      <c r="G55" s="859"/>
      <c r="H55" s="857"/>
      <c r="I55" s="858" t="s">
        <v>653</v>
      </c>
      <c r="J55" s="889"/>
      <c r="K55" s="860" t="s">
        <v>653</v>
      </c>
      <c r="L55" s="859"/>
      <c r="M55" s="857"/>
      <c r="N55" s="858" t="s">
        <v>653</v>
      </c>
      <c r="O55" s="889"/>
      <c r="P55" s="860" t="s">
        <v>653</v>
      </c>
      <c r="Q55" s="859"/>
      <c r="R55" s="890">
        <f t="shared" si="9"/>
        <v>0</v>
      </c>
      <c r="S55" s="871">
        <f t="shared" si="10"/>
        <v>0</v>
      </c>
      <c r="T55" s="860" t="s">
        <v>653</v>
      </c>
      <c r="U55" s="863" t="s">
        <v>653</v>
      </c>
      <c r="V55" s="872" t="str">
        <f t="shared" si="0"/>
        <v>0</v>
      </c>
      <c r="W55" s="865" t="s">
        <v>653</v>
      </c>
      <c r="X55" s="876"/>
      <c r="Y55" s="876"/>
      <c r="Z55" s="877"/>
      <c r="AA55" s="877"/>
      <c r="AB55" s="877"/>
      <c r="AC55" s="877"/>
      <c r="AD55" s="877"/>
      <c r="AE55" s="877"/>
      <c r="AF55" s="877"/>
    </row>
    <row r="56" spans="1:32" s="2" customFormat="1" ht="15.75" thickBot="1">
      <c r="A56" s="866" t="s">
        <v>1544</v>
      </c>
      <c r="B56" s="873"/>
      <c r="C56" s="892"/>
      <c r="D56" s="893" t="s">
        <v>653</v>
      </c>
      <c r="E56" s="894"/>
      <c r="F56" s="895" t="s">
        <v>653</v>
      </c>
      <c r="G56" s="896"/>
      <c r="H56" s="892"/>
      <c r="I56" s="893" t="s">
        <v>653</v>
      </c>
      <c r="J56" s="894"/>
      <c r="K56" s="895" t="s">
        <v>653</v>
      </c>
      <c r="L56" s="896"/>
      <c r="M56" s="892"/>
      <c r="N56" s="893" t="s">
        <v>653</v>
      </c>
      <c r="O56" s="894"/>
      <c r="P56" s="895" t="s">
        <v>653</v>
      </c>
      <c r="Q56" s="896"/>
      <c r="R56" s="890">
        <f t="shared" si="9"/>
        <v>0</v>
      </c>
      <c r="S56" s="871">
        <f t="shared" si="10"/>
        <v>0</v>
      </c>
      <c r="T56" s="885" t="s">
        <v>653</v>
      </c>
      <c r="U56" s="886" t="s">
        <v>653</v>
      </c>
      <c r="V56" s="897" t="str">
        <f t="shared" si="0"/>
        <v>0</v>
      </c>
      <c r="W56" s="898" t="s">
        <v>653</v>
      </c>
      <c r="X56" s="876"/>
      <c r="Y56" s="876"/>
      <c r="Z56" s="877"/>
      <c r="AA56" s="877"/>
      <c r="AB56" s="877"/>
      <c r="AC56" s="877"/>
      <c r="AD56" s="877"/>
      <c r="AE56" s="877"/>
      <c r="AF56" s="877"/>
    </row>
    <row r="57" spans="1:32" s="2" customFormat="1" ht="15.75" thickBot="1">
      <c r="A57" s="899" t="s">
        <v>351</v>
      </c>
      <c r="B57" s="900" t="s">
        <v>1545</v>
      </c>
      <c r="C57" s="901">
        <f>C11-C58</f>
        <v>-290.07999999999993</v>
      </c>
      <c r="D57" s="902" t="s">
        <v>653</v>
      </c>
      <c r="E57" s="903">
        <f>E11-E58</f>
        <v>-164.39300000000003</v>
      </c>
      <c r="F57" s="904" t="s">
        <v>653</v>
      </c>
      <c r="G57" s="905" t="s">
        <v>653</v>
      </c>
      <c r="H57" s="901">
        <f>H11-H58</f>
        <v>233.28</v>
      </c>
      <c r="I57" s="902" t="s">
        <v>653</v>
      </c>
      <c r="J57" s="903">
        <f>J11-J58</f>
        <v>0</v>
      </c>
      <c r="K57" s="904" t="s">
        <v>653</v>
      </c>
      <c r="L57" s="905" t="s">
        <v>653</v>
      </c>
      <c r="M57" s="901">
        <f>M11-M58</f>
        <v>236</v>
      </c>
      <c r="N57" s="902" t="s">
        <v>653</v>
      </c>
      <c r="O57" s="903">
        <f>O11-O58</f>
        <v>0</v>
      </c>
      <c r="P57" s="906" t="s">
        <v>653</v>
      </c>
      <c r="Q57" s="907" t="s">
        <v>653</v>
      </c>
      <c r="R57" s="908" t="s">
        <v>653</v>
      </c>
      <c r="S57" s="909" t="s">
        <v>653</v>
      </c>
      <c r="T57" s="910" t="s">
        <v>653</v>
      </c>
      <c r="U57" s="911" t="s">
        <v>653</v>
      </c>
      <c r="V57" s="912" t="s">
        <v>653</v>
      </c>
      <c r="W57" s="913" t="s">
        <v>653</v>
      </c>
      <c r="X57" s="876"/>
      <c r="Y57" s="876"/>
      <c r="Z57" s="877"/>
      <c r="AA57" s="877"/>
      <c r="AB57" s="877"/>
      <c r="AC57" s="877"/>
      <c r="AD57" s="877"/>
      <c r="AE57" s="877"/>
      <c r="AF57" s="877"/>
    </row>
    <row r="58" spans="1:32" s="2" customFormat="1">
      <c r="A58" s="914" t="s">
        <v>364</v>
      </c>
      <c r="B58" s="915" t="s">
        <v>1514</v>
      </c>
      <c r="C58" s="916">
        <f>SUM(C59,C90)</f>
        <v>2409.7799999999997</v>
      </c>
      <c r="D58" s="917">
        <f t="shared" ref="D58:Q58" si="11">SUM(D59,D90)</f>
        <v>831.04</v>
      </c>
      <c r="E58" s="918">
        <f t="shared" si="11"/>
        <v>911.77600000000007</v>
      </c>
      <c r="F58" s="919">
        <f t="shared" si="11"/>
        <v>1378.62</v>
      </c>
      <c r="G58" s="916">
        <f t="shared" si="11"/>
        <v>364.19600000000003</v>
      </c>
      <c r="H58" s="916">
        <f t="shared" si="11"/>
        <v>0</v>
      </c>
      <c r="I58" s="917">
        <f t="shared" si="11"/>
        <v>0</v>
      </c>
      <c r="J58" s="918">
        <f t="shared" si="11"/>
        <v>0</v>
      </c>
      <c r="K58" s="919">
        <f t="shared" si="11"/>
        <v>0</v>
      </c>
      <c r="L58" s="916">
        <f t="shared" si="11"/>
        <v>0</v>
      </c>
      <c r="M58" s="916">
        <f t="shared" si="11"/>
        <v>0</v>
      </c>
      <c r="N58" s="917">
        <f t="shared" si="11"/>
        <v>0</v>
      </c>
      <c r="O58" s="918">
        <f t="shared" si="11"/>
        <v>0</v>
      </c>
      <c r="P58" s="919">
        <f t="shared" si="11"/>
        <v>0</v>
      </c>
      <c r="Q58" s="920">
        <f t="shared" si="11"/>
        <v>0</v>
      </c>
      <c r="R58" s="921">
        <f>SUM(R59,R90)</f>
        <v>2409.7799999999997</v>
      </c>
      <c r="S58" s="922" t="s">
        <v>653</v>
      </c>
      <c r="T58" s="923">
        <f>SUM(T59,T90)</f>
        <v>911.77600000000007</v>
      </c>
      <c r="U58" s="924">
        <f>SUM(U59,U90)</f>
        <v>364.19600000000003</v>
      </c>
      <c r="V58" s="917" t="s">
        <v>653</v>
      </c>
      <c r="W58" s="925">
        <f t="shared" ref="W58:W59" si="12">IFERROR(T58/R58,"0")</f>
        <v>0.37836482998447996</v>
      </c>
      <c r="X58" s="468"/>
      <c r="Y58" s="468"/>
      <c r="Z58" s="700"/>
      <c r="AA58" s="700"/>
      <c r="AB58" s="700"/>
      <c r="AC58" s="700"/>
      <c r="AD58" s="700"/>
      <c r="AE58" s="700"/>
      <c r="AF58" s="700"/>
    </row>
    <row r="59" spans="1:32" s="2" customFormat="1">
      <c r="A59" s="926" t="s">
        <v>165</v>
      </c>
      <c r="B59" s="927" t="s">
        <v>1546</v>
      </c>
      <c r="C59" s="928">
        <f t="shared" ref="C59:Q59" si="13">SUM(C60:C89)</f>
        <v>2029.1699999999998</v>
      </c>
      <c r="D59" s="929">
        <f t="shared" si="13"/>
        <v>48.959999999999994</v>
      </c>
      <c r="E59" s="929">
        <f t="shared" si="13"/>
        <v>785.06000000000006</v>
      </c>
      <c r="F59" s="930">
        <f t="shared" si="13"/>
        <v>672.37</v>
      </c>
      <c r="G59" s="928">
        <f t="shared" si="13"/>
        <v>161.65</v>
      </c>
      <c r="H59" s="928">
        <f t="shared" si="13"/>
        <v>0</v>
      </c>
      <c r="I59" s="929">
        <f t="shared" si="13"/>
        <v>0</v>
      </c>
      <c r="J59" s="929">
        <f t="shared" si="13"/>
        <v>0</v>
      </c>
      <c r="K59" s="930">
        <f t="shared" si="13"/>
        <v>0</v>
      </c>
      <c r="L59" s="928">
        <f t="shared" si="13"/>
        <v>0</v>
      </c>
      <c r="M59" s="928">
        <f t="shared" si="13"/>
        <v>0</v>
      </c>
      <c r="N59" s="929">
        <f t="shared" si="13"/>
        <v>0</v>
      </c>
      <c r="O59" s="929">
        <f t="shared" si="13"/>
        <v>0</v>
      </c>
      <c r="P59" s="930">
        <f t="shared" si="13"/>
        <v>0</v>
      </c>
      <c r="Q59" s="928">
        <f t="shared" si="13"/>
        <v>0</v>
      </c>
      <c r="R59" s="931">
        <f>SUM(R60:R89)</f>
        <v>2029.1699999999998</v>
      </c>
      <c r="S59" s="932" t="s">
        <v>653</v>
      </c>
      <c r="T59" s="933">
        <f>SUM(T60:T89)</f>
        <v>785.06000000000006</v>
      </c>
      <c r="U59" s="934">
        <f>SUM(U60:U89)</f>
        <v>161.65</v>
      </c>
      <c r="V59" s="932" t="s">
        <v>653</v>
      </c>
      <c r="W59" s="935">
        <f t="shared" si="12"/>
        <v>0.38688724946653069</v>
      </c>
      <c r="X59" s="468"/>
      <c r="Y59" s="468"/>
      <c r="Z59" s="700"/>
      <c r="AA59" s="700"/>
      <c r="AB59" s="700"/>
      <c r="AC59" s="700"/>
      <c r="AD59" s="700"/>
      <c r="AE59" s="700"/>
      <c r="AF59" s="700"/>
    </row>
    <row r="60" spans="1:32" s="2" customFormat="1">
      <c r="A60" s="936" t="s">
        <v>167</v>
      </c>
      <c r="B60" s="995" t="s">
        <v>1628</v>
      </c>
      <c r="C60" s="874">
        <v>1867.52</v>
      </c>
      <c r="D60" s="938">
        <v>34.369999999999997</v>
      </c>
      <c r="E60" s="875">
        <v>623.41</v>
      </c>
      <c r="F60" s="875">
        <v>657.78</v>
      </c>
      <c r="G60" s="870">
        <f>D60+E60-F60</f>
        <v>0</v>
      </c>
      <c r="H60" s="874"/>
      <c r="I60" s="938"/>
      <c r="J60" s="875"/>
      <c r="K60" s="875"/>
      <c r="L60" s="870">
        <f>I60+J60-K60</f>
        <v>0</v>
      </c>
      <c r="M60" s="874"/>
      <c r="N60" s="938"/>
      <c r="O60" s="875"/>
      <c r="P60" s="875"/>
      <c r="Q60" s="870">
        <f>N60+O60-P60</f>
        <v>0</v>
      </c>
      <c r="R60" s="939">
        <f>SUM(C60,H60,M60)</f>
        <v>1867.52</v>
      </c>
      <c r="S60" s="940" t="s">
        <v>653</v>
      </c>
      <c r="T60" s="426">
        <f>SUM(E60,J60,O60)</f>
        <v>623.41</v>
      </c>
      <c r="U60" s="941">
        <f>SUM(G60,L60,Q60)</f>
        <v>0</v>
      </c>
      <c r="V60" s="940" t="s">
        <v>653</v>
      </c>
      <c r="W60" s="942">
        <f>IFERROR(T60/R60,"0")</f>
        <v>0.3338170407813571</v>
      </c>
      <c r="X60" s="468"/>
      <c r="Y60" s="468"/>
      <c r="Z60" s="700"/>
      <c r="AA60" s="700"/>
      <c r="AB60" s="700"/>
      <c r="AC60" s="700"/>
      <c r="AD60" s="700"/>
      <c r="AE60" s="700"/>
      <c r="AF60" s="700"/>
    </row>
    <row r="61" spans="1:32" s="2" customFormat="1">
      <c r="A61" s="943" t="s">
        <v>485</v>
      </c>
      <c r="B61" s="1001" t="s">
        <v>1629</v>
      </c>
      <c r="C61" s="874"/>
      <c r="D61" s="938"/>
      <c r="E61" s="875"/>
      <c r="F61" s="875"/>
      <c r="G61" s="870">
        <f t="shared" ref="G61:G89" si="14">D61+E61-F61</f>
        <v>0</v>
      </c>
      <c r="H61" s="874"/>
      <c r="I61" s="938"/>
      <c r="J61" s="875"/>
      <c r="K61" s="875"/>
      <c r="L61" s="870">
        <f t="shared" ref="L61:L89" si="15">I61+J61-K61</f>
        <v>0</v>
      </c>
      <c r="M61" s="874"/>
      <c r="N61" s="938"/>
      <c r="O61" s="875"/>
      <c r="P61" s="875"/>
      <c r="Q61" s="870">
        <f t="shared" ref="Q61:Q89" si="16">N61+O61-P61</f>
        <v>0</v>
      </c>
      <c r="R61" s="939">
        <f t="shared" ref="R61:R89" si="17">SUM(C61,H61,M61)</f>
        <v>0</v>
      </c>
      <c r="S61" s="940" t="s">
        <v>653</v>
      </c>
      <c r="T61" s="426">
        <f t="shared" ref="T61:T89" si="18">SUM(E61,J61,O61)</f>
        <v>0</v>
      </c>
      <c r="U61" s="941">
        <f t="shared" ref="U61:U89" si="19">SUM(G61,L61,Q61)</f>
        <v>0</v>
      </c>
      <c r="V61" s="940" t="s">
        <v>653</v>
      </c>
      <c r="W61" s="942" t="str">
        <f t="shared" ref="W61:W89" si="20">IFERROR(T61/R61,"0")</f>
        <v>0</v>
      </c>
      <c r="X61" s="468"/>
      <c r="Y61" s="468"/>
      <c r="Z61" s="700"/>
      <c r="AA61" s="700"/>
      <c r="AB61" s="700"/>
      <c r="AC61" s="700"/>
      <c r="AD61" s="700"/>
      <c r="AE61" s="700"/>
      <c r="AF61" s="700"/>
    </row>
    <row r="62" spans="1:32" s="2" customFormat="1">
      <c r="A62" s="943" t="s">
        <v>687</v>
      </c>
      <c r="B62" s="1000" t="s">
        <v>1630</v>
      </c>
      <c r="C62" s="874"/>
      <c r="D62" s="938"/>
      <c r="E62" s="875"/>
      <c r="F62" s="875"/>
      <c r="G62" s="870">
        <f t="shared" si="14"/>
        <v>0</v>
      </c>
      <c r="H62" s="874"/>
      <c r="I62" s="938"/>
      <c r="J62" s="875"/>
      <c r="K62" s="875"/>
      <c r="L62" s="870">
        <f t="shared" si="15"/>
        <v>0</v>
      </c>
      <c r="M62" s="874"/>
      <c r="N62" s="938"/>
      <c r="O62" s="875"/>
      <c r="P62" s="875"/>
      <c r="Q62" s="870">
        <f t="shared" si="16"/>
        <v>0</v>
      </c>
      <c r="R62" s="939">
        <f t="shared" si="17"/>
        <v>0</v>
      </c>
      <c r="S62" s="940" t="s">
        <v>653</v>
      </c>
      <c r="T62" s="426">
        <f t="shared" si="18"/>
        <v>0</v>
      </c>
      <c r="U62" s="941">
        <f t="shared" si="19"/>
        <v>0</v>
      </c>
      <c r="V62" s="940" t="s">
        <v>653</v>
      </c>
      <c r="W62" s="942" t="str">
        <f t="shared" si="20"/>
        <v>0</v>
      </c>
      <c r="X62" s="468"/>
      <c r="Y62" s="468"/>
      <c r="Z62" s="700"/>
      <c r="AA62" s="700"/>
      <c r="AB62" s="700"/>
      <c r="AC62" s="700"/>
      <c r="AD62" s="700"/>
      <c r="AE62" s="700"/>
      <c r="AF62" s="700"/>
    </row>
    <row r="63" spans="1:32" s="2" customFormat="1">
      <c r="A63" s="926" t="s">
        <v>688</v>
      </c>
      <c r="B63" s="1000" t="s">
        <v>1631</v>
      </c>
      <c r="C63" s="874">
        <v>10.23</v>
      </c>
      <c r="D63" s="938"/>
      <c r="E63" s="874">
        <v>10.23</v>
      </c>
      <c r="F63" s="875"/>
      <c r="G63" s="870">
        <f t="shared" si="14"/>
        <v>10.23</v>
      </c>
      <c r="H63" s="874"/>
      <c r="I63" s="938"/>
      <c r="J63" s="875"/>
      <c r="K63" s="875"/>
      <c r="L63" s="870">
        <f t="shared" si="15"/>
        <v>0</v>
      </c>
      <c r="M63" s="874"/>
      <c r="N63" s="938"/>
      <c r="O63" s="875"/>
      <c r="P63" s="875"/>
      <c r="Q63" s="870">
        <f t="shared" si="16"/>
        <v>0</v>
      </c>
      <c r="R63" s="939">
        <f t="shared" si="17"/>
        <v>10.23</v>
      </c>
      <c r="S63" s="940" t="s">
        <v>653</v>
      </c>
      <c r="T63" s="426">
        <f t="shared" si="18"/>
        <v>10.23</v>
      </c>
      <c r="U63" s="941">
        <f t="shared" si="19"/>
        <v>10.23</v>
      </c>
      <c r="V63" s="940" t="s">
        <v>653</v>
      </c>
      <c r="W63" s="942">
        <f t="shared" si="20"/>
        <v>1</v>
      </c>
      <c r="X63" s="468"/>
      <c r="Y63" s="468"/>
      <c r="Z63" s="700"/>
      <c r="AA63" s="700"/>
      <c r="AB63" s="700"/>
      <c r="AC63" s="700"/>
      <c r="AD63" s="700"/>
      <c r="AE63" s="700"/>
      <c r="AF63" s="700"/>
    </row>
    <row r="64" spans="1:32" s="2" customFormat="1">
      <c r="A64" s="926" t="s">
        <v>689</v>
      </c>
      <c r="B64" s="1000" t="s">
        <v>1632</v>
      </c>
      <c r="C64" s="874">
        <v>67.58</v>
      </c>
      <c r="D64" s="938"/>
      <c r="E64" s="874">
        <v>67.58</v>
      </c>
      <c r="F64" s="875"/>
      <c r="G64" s="870">
        <f t="shared" si="14"/>
        <v>67.58</v>
      </c>
      <c r="H64" s="874"/>
      <c r="I64" s="938"/>
      <c r="J64" s="875"/>
      <c r="K64" s="875"/>
      <c r="L64" s="870">
        <f t="shared" si="15"/>
        <v>0</v>
      </c>
      <c r="M64" s="874"/>
      <c r="N64" s="938"/>
      <c r="O64" s="875"/>
      <c r="P64" s="875"/>
      <c r="Q64" s="870">
        <f t="shared" si="16"/>
        <v>0</v>
      </c>
      <c r="R64" s="939">
        <f t="shared" si="17"/>
        <v>67.58</v>
      </c>
      <c r="S64" s="940" t="s">
        <v>653</v>
      </c>
      <c r="T64" s="426">
        <f t="shared" si="18"/>
        <v>67.58</v>
      </c>
      <c r="U64" s="941">
        <f t="shared" si="19"/>
        <v>67.58</v>
      </c>
      <c r="V64" s="940" t="s">
        <v>653</v>
      </c>
      <c r="W64" s="942">
        <f t="shared" si="20"/>
        <v>1</v>
      </c>
      <c r="X64" s="468"/>
      <c r="Y64" s="468"/>
      <c r="Z64" s="700"/>
      <c r="AA64" s="700"/>
      <c r="AB64" s="700"/>
      <c r="AC64" s="700"/>
      <c r="AD64" s="700"/>
      <c r="AE64" s="700"/>
      <c r="AF64" s="700"/>
    </row>
    <row r="65" spans="1:32" s="2" customFormat="1">
      <c r="A65" s="926" t="s">
        <v>690</v>
      </c>
      <c r="B65" s="1002" t="s">
        <v>1633</v>
      </c>
      <c r="C65" s="874">
        <v>40.54</v>
      </c>
      <c r="D65" s="938"/>
      <c r="E65" s="874">
        <v>40.54</v>
      </c>
      <c r="F65" s="875"/>
      <c r="G65" s="870">
        <f t="shared" si="14"/>
        <v>40.54</v>
      </c>
      <c r="H65" s="874"/>
      <c r="I65" s="938"/>
      <c r="J65" s="875"/>
      <c r="K65" s="875"/>
      <c r="L65" s="870">
        <f t="shared" si="15"/>
        <v>0</v>
      </c>
      <c r="M65" s="874"/>
      <c r="N65" s="938"/>
      <c r="O65" s="875"/>
      <c r="P65" s="875"/>
      <c r="Q65" s="870">
        <f t="shared" si="16"/>
        <v>0</v>
      </c>
      <c r="R65" s="939">
        <f t="shared" si="17"/>
        <v>40.54</v>
      </c>
      <c r="S65" s="940" t="s">
        <v>653</v>
      </c>
      <c r="T65" s="426">
        <f t="shared" si="18"/>
        <v>40.54</v>
      </c>
      <c r="U65" s="941">
        <f t="shared" si="19"/>
        <v>40.54</v>
      </c>
      <c r="V65" s="940" t="s">
        <v>653</v>
      </c>
      <c r="W65" s="942">
        <f t="shared" si="20"/>
        <v>1</v>
      </c>
      <c r="X65" s="468"/>
      <c r="Y65" s="468"/>
      <c r="Z65" s="700"/>
      <c r="AA65" s="700"/>
      <c r="AB65" s="700"/>
      <c r="AC65" s="700"/>
      <c r="AD65" s="700"/>
      <c r="AE65" s="700"/>
      <c r="AF65" s="700"/>
    </row>
    <row r="66" spans="1:32" s="2" customFormat="1">
      <c r="A66" s="944" t="s">
        <v>691</v>
      </c>
      <c r="B66" s="998" t="s">
        <v>1634</v>
      </c>
      <c r="C66" s="874">
        <v>33.840000000000003</v>
      </c>
      <c r="D66" s="938"/>
      <c r="E66" s="874">
        <v>33.840000000000003</v>
      </c>
      <c r="F66" s="875"/>
      <c r="G66" s="870">
        <f t="shared" si="14"/>
        <v>33.840000000000003</v>
      </c>
      <c r="H66" s="874"/>
      <c r="I66" s="938"/>
      <c r="J66" s="875"/>
      <c r="K66" s="875"/>
      <c r="L66" s="870">
        <f t="shared" si="15"/>
        <v>0</v>
      </c>
      <c r="M66" s="874"/>
      <c r="N66" s="938"/>
      <c r="O66" s="875"/>
      <c r="P66" s="875"/>
      <c r="Q66" s="870">
        <f t="shared" si="16"/>
        <v>0</v>
      </c>
      <c r="R66" s="939">
        <f t="shared" si="17"/>
        <v>33.840000000000003</v>
      </c>
      <c r="S66" s="940" t="s">
        <v>653</v>
      </c>
      <c r="T66" s="426">
        <f t="shared" si="18"/>
        <v>33.840000000000003</v>
      </c>
      <c r="U66" s="941">
        <f t="shared" si="19"/>
        <v>33.840000000000003</v>
      </c>
      <c r="V66" s="940" t="s">
        <v>653</v>
      </c>
      <c r="W66" s="942">
        <f t="shared" si="20"/>
        <v>1</v>
      </c>
      <c r="X66" s="468"/>
      <c r="Y66" s="468"/>
      <c r="Z66" s="700"/>
      <c r="AA66" s="700"/>
      <c r="AB66" s="700"/>
      <c r="AC66" s="700"/>
      <c r="AD66" s="700"/>
      <c r="AE66" s="700"/>
      <c r="AF66" s="700"/>
    </row>
    <row r="67" spans="1:32" s="2" customFormat="1">
      <c r="A67" s="944" t="s">
        <v>692</v>
      </c>
      <c r="B67" s="1000" t="s">
        <v>1635</v>
      </c>
      <c r="C67" s="874">
        <v>9.4600000000000009</v>
      </c>
      <c r="D67" s="938"/>
      <c r="E67" s="874">
        <v>9.4600000000000009</v>
      </c>
      <c r="F67" s="875"/>
      <c r="G67" s="870">
        <f t="shared" si="14"/>
        <v>9.4600000000000009</v>
      </c>
      <c r="H67" s="874"/>
      <c r="I67" s="938"/>
      <c r="J67" s="875"/>
      <c r="K67" s="875"/>
      <c r="L67" s="870">
        <f t="shared" si="15"/>
        <v>0</v>
      </c>
      <c r="M67" s="874"/>
      <c r="N67" s="938"/>
      <c r="O67" s="875"/>
      <c r="P67" s="875"/>
      <c r="Q67" s="870">
        <f t="shared" si="16"/>
        <v>0</v>
      </c>
      <c r="R67" s="939">
        <f t="shared" si="17"/>
        <v>9.4600000000000009</v>
      </c>
      <c r="S67" s="940" t="s">
        <v>653</v>
      </c>
      <c r="T67" s="426">
        <f t="shared" si="18"/>
        <v>9.4600000000000009</v>
      </c>
      <c r="U67" s="941">
        <f t="shared" si="19"/>
        <v>9.4600000000000009</v>
      </c>
      <c r="V67" s="940" t="s">
        <v>653</v>
      </c>
      <c r="W67" s="942">
        <f t="shared" si="20"/>
        <v>1</v>
      </c>
      <c r="X67" s="468"/>
      <c r="Y67" s="468"/>
      <c r="Z67" s="700"/>
      <c r="AA67" s="700"/>
      <c r="AB67" s="700"/>
      <c r="AC67" s="700"/>
      <c r="AD67" s="700"/>
      <c r="AE67" s="700"/>
      <c r="AF67" s="700"/>
    </row>
    <row r="68" spans="1:32" s="2" customFormat="1">
      <c r="A68" s="944" t="s">
        <v>693</v>
      </c>
      <c r="B68" s="937" t="s">
        <v>1671</v>
      </c>
      <c r="C68" s="874"/>
      <c r="D68" s="938">
        <v>10.25</v>
      </c>
      <c r="E68" s="875"/>
      <c r="F68" s="875">
        <v>10.25</v>
      </c>
      <c r="G68" s="870">
        <f t="shared" si="14"/>
        <v>0</v>
      </c>
      <c r="H68" s="874"/>
      <c r="I68" s="938"/>
      <c r="J68" s="875"/>
      <c r="K68" s="875"/>
      <c r="L68" s="870">
        <f t="shared" si="15"/>
        <v>0</v>
      </c>
      <c r="M68" s="874"/>
      <c r="N68" s="938"/>
      <c r="O68" s="875"/>
      <c r="P68" s="875"/>
      <c r="Q68" s="870">
        <f t="shared" si="16"/>
        <v>0</v>
      </c>
      <c r="R68" s="939">
        <f t="shared" si="17"/>
        <v>0</v>
      </c>
      <c r="S68" s="940" t="s">
        <v>653</v>
      </c>
      <c r="T68" s="426">
        <f t="shared" si="18"/>
        <v>0</v>
      </c>
      <c r="U68" s="941">
        <f t="shared" si="19"/>
        <v>0</v>
      </c>
      <c r="V68" s="940" t="s">
        <v>653</v>
      </c>
      <c r="W68" s="942" t="str">
        <f t="shared" si="20"/>
        <v>0</v>
      </c>
      <c r="X68" s="468"/>
      <c r="Y68" s="468"/>
      <c r="Z68" s="700"/>
      <c r="AA68" s="700"/>
      <c r="AB68" s="700"/>
      <c r="AC68" s="700"/>
      <c r="AD68" s="700"/>
      <c r="AE68" s="700"/>
      <c r="AF68" s="700"/>
    </row>
    <row r="69" spans="1:32" s="2" customFormat="1">
      <c r="A69" s="944" t="s">
        <v>1547</v>
      </c>
      <c r="B69" s="937" t="s">
        <v>1672</v>
      </c>
      <c r="C69" s="874"/>
      <c r="D69" s="938">
        <v>4.34</v>
      </c>
      <c r="E69" s="875"/>
      <c r="F69" s="875">
        <v>4.34</v>
      </c>
      <c r="G69" s="870">
        <f t="shared" si="14"/>
        <v>0</v>
      </c>
      <c r="H69" s="874"/>
      <c r="I69" s="938"/>
      <c r="J69" s="875"/>
      <c r="K69" s="875"/>
      <c r="L69" s="870">
        <f t="shared" si="15"/>
        <v>0</v>
      </c>
      <c r="M69" s="874"/>
      <c r="N69" s="938"/>
      <c r="O69" s="875"/>
      <c r="P69" s="875"/>
      <c r="Q69" s="870">
        <f t="shared" si="16"/>
        <v>0</v>
      </c>
      <c r="R69" s="939">
        <f t="shared" si="17"/>
        <v>0</v>
      </c>
      <c r="S69" s="940" t="s">
        <v>653</v>
      </c>
      <c r="T69" s="426">
        <f t="shared" si="18"/>
        <v>0</v>
      </c>
      <c r="U69" s="941">
        <f t="shared" si="19"/>
        <v>0</v>
      </c>
      <c r="V69" s="940" t="s">
        <v>653</v>
      </c>
      <c r="W69" s="942" t="str">
        <f t="shared" si="20"/>
        <v>0</v>
      </c>
      <c r="X69" s="468"/>
      <c r="Y69" s="468"/>
      <c r="Z69" s="700"/>
      <c r="AA69" s="700"/>
      <c r="AB69" s="700"/>
      <c r="AC69" s="700"/>
      <c r="AD69" s="700"/>
      <c r="AE69" s="700"/>
      <c r="AF69" s="700"/>
    </row>
    <row r="70" spans="1:32" s="2" customFormat="1">
      <c r="A70" s="944" t="s">
        <v>1548</v>
      </c>
      <c r="B70" s="937"/>
      <c r="C70" s="874"/>
      <c r="D70" s="938"/>
      <c r="E70" s="875"/>
      <c r="F70" s="875"/>
      <c r="G70" s="870">
        <f t="shared" si="14"/>
        <v>0</v>
      </c>
      <c r="H70" s="874"/>
      <c r="I70" s="938"/>
      <c r="J70" s="875"/>
      <c r="K70" s="875"/>
      <c r="L70" s="870">
        <f t="shared" si="15"/>
        <v>0</v>
      </c>
      <c r="M70" s="874"/>
      <c r="N70" s="938"/>
      <c r="O70" s="875"/>
      <c r="P70" s="875"/>
      <c r="Q70" s="870">
        <f t="shared" si="16"/>
        <v>0</v>
      </c>
      <c r="R70" s="939">
        <f t="shared" si="17"/>
        <v>0</v>
      </c>
      <c r="S70" s="940" t="s">
        <v>653</v>
      </c>
      <c r="T70" s="426">
        <f t="shared" si="18"/>
        <v>0</v>
      </c>
      <c r="U70" s="941">
        <f t="shared" si="19"/>
        <v>0</v>
      </c>
      <c r="V70" s="940" t="s">
        <v>653</v>
      </c>
      <c r="W70" s="942" t="str">
        <f t="shared" si="20"/>
        <v>0</v>
      </c>
      <c r="X70" s="468"/>
      <c r="Y70" s="468"/>
      <c r="Z70" s="700"/>
      <c r="AA70" s="700"/>
      <c r="AB70" s="700"/>
      <c r="AC70" s="700"/>
      <c r="AD70" s="700"/>
      <c r="AE70" s="700"/>
      <c r="AF70" s="700"/>
    </row>
    <row r="71" spans="1:32" s="2" customFormat="1">
      <c r="A71" s="944" t="s">
        <v>1549</v>
      </c>
      <c r="B71" s="937"/>
      <c r="C71" s="874"/>
      <c r="D71" s="938"/>
      <c r="E71" s="875"/>
      <c r="F71" s="875"/>
      <c r="G71" s="870">
        <f t="shared" si="14"/>
        <v>0</v>
      </c>
      <c r="H71" s="874"/>
      <c r="I71" s="938"/>
      <c r="J71" s="875"/>
      <c r="K71" s="875"/>
      <c r="L71" s="870">
        <f t="shared" si="15"/>
        <v>0</v>
      </c>
      <c r="M71" s="874"/>
      <c r="N71" s="938"/>
      <c r="O71" s="875"/>
      <c r="P71" s="875"/>
      <c r="Q71" s="870">
        <f t="shared" si="16"/>
        <v>0</v>
      </c>
      <c r="R71" s="939">
        <f t="shared" si="17"/>
        <v>0</v>
      </c>
      <c r="S71" s="940" t="s">
        <v>653</v>
      </c>
      <c r="T71" s="426">
        <f t="shared" si="18"/>
        <v>0</v>
      </c>
      <c r="U71" s="941">
        <f t="shared" si="19"/>
        <v>0</v>
      </c>
      <c r="V71" s="940" t="s">
        <v>653</v>
      </c>
      <c r="W71" s="942" t="str">
        <f t="shared" si="20"/>
        <v>0</v>
      </c>
      <c r="X71" s="468"/>
      <c r="Y71" s="468"/>
      <c r="Z71" s="700"/>
      <c r="AA71" s="700"/>
      <c r="AB71" s="700"/>
      <c r="AC71" s="700"/>
      <c r="AD71" s="700"/>
      <c r="AE71" s="700"/>
      <c r="AF71" s="700"/>
    </row>
    <row r="72" spans="1:32" s="2" customFormat="1">
      <c r="A72" s="944" t="s">
        <v>1550</v>
      </c>
      <c r="B72" s="937"/>
      <c r="C72" s="874"/>
      <c r="D72" s="938"/>
      <c r="E72" s="875"/>
      <c r="F72" s="875"/>
      <c r="G72" s="870">
        <f t="shared" si="14"/>
        <v>0</v>
      </c>
      <c r="H72" s="874"/>
      <c r="I72" s="938"/>
      <c r="J72" s="875"/>
      <c r="K72" s="875"/>
      <c r="L72" s="870">
        <f t="shared" si="15"/>
        <v>0</v>
      </c>
      <c r="M72" s="874"/>
      <c r="N72" s="938"/>
      <c r="O72" s="875"/>
      <c r="P72" s="875"/>
      <c r="Q72" s="870">
        <f t="shared" si="16"/>
        <v>0</v>
      </c>
      <c r="R72" s="939">
        <f t="shared" si="17"/>
        <v>0</v>
      </c>
      <c r="S72" s="940" t="s">
        <v>653</v>
      </c>
      <c r="T72" s="426">
        <f t="shared" si="18"/>
        <v>0</v>
      </c>
      <c r="U72" s="941">
        <f t="shared" si="19"/>
        <v>0</v>
      </c>
      <c r="V72" s="940" t="s">
        <v>653</v>
      </c>
      <c r="W72" s="942" t="str">
        <f t="shared" si="20"/>
        <v>0</v>
      </c>
      <c r="X72" s="468"/>
      <c r="Y72" s="468"/>
      <c r="Z72" s="700"/>
      <c r="AA72" s="700"/>
      <c r="AB72" s="700"/>
      <c r="AC72" s="700"/>
      <c r="AD72" s="700"/>
      <c r="AE72" s="700"/>
      <c r="AF72" s="700"/>
    </row>
    <row r="73" spans="1:32" s="2" customFormat="1">
      <c r="A73" s="944" t="s">
        <v>1551</v>
      </c>
      <c r="B73" s="937"/>
      <c r="C73" s="874"/>
      <c r="D73" s="938"/>
      <c r="E73" s="875"/>
      <c r="F73" s="875"/>
      <c r="G73" s="870">
        <f t="shared" si="14"/>
        <v>0</v>
      </c>
      <c r="H73" s="874"/>
      <c r="I73" s="938"/>
      <c r="J73" s="875"/>
      <c r="K73" s="875"/>
      <c r="L73" s="870">
        <f t="shared" si="15"/>
        <v>0</v>
      </c>
      <c r="M73" s="874"/>
      <c r="N73" s="938"/>
      <c r="O73" s="875"/>
      <c r="P73" s="875"/>
      <c r="Q73" s="870">
        <f t="shared" si="16"/>
        <v>0</v>
      </c>
      <c r="R73" s="939">
        <f t="shared" si="17"/>
        <v>0</v>
      </c>
      <c r="S73" s="940" t="s">
        <v>653</v>
      </c>
      <c r="T73" s="426">
        <f t="shared" si="18"/>
        <v>0</v>
      </c>
      <c r="U73" s="941">
        <f t="shared" si="19"/>
        <v>0</v>
      </c>
      <c r="V73" s="940" t="s">
        <v>653</v>
      </c>
      <c r="W73" s="942" t="str">
        <f t="shared" si="20"/>
        <v>0</v>
      </c>
      <c r="X73" s="468"/>
      <c r="Y73" s="468"/>
      <c r="Z73" s="700"/>
      <c r="AA73" s="700"/>
      <c r="AB73" s="700"/>
      <c r="AC73" s="700"/>
      <c r="AD73" s="700"/>
      <c r="AE73" s="700"/>
      <c r="AF73" s="700"/>
    </row>
    <row r="74" spans="1:32" s="2" customFormat="1">
      <c r="A74" s="944" t="s">
        <v>1552</v>
      </c>
      <c r="B74" s="937"/>
      <c r="C74" s="874"/>
      <c r="D74" s="938"/>
      <c r="E74" s="875"/>
      <c r="F74" s="875"/>
      <c r="G74" s="870">
        <f t="shared" si="14"/>
        <v>0</v>
      </c>
      <c r="H74" s="874"/>
      <c r="I74" s="938"/>
      <c r="J74" s="875"/>
      <c r="K74" s="875"/>
      <c r="L74" s="870">
        <f t="shared" si="15"/>
        <v>0</v>
      </c>
      <c r="M74" s="874"/>
      <c r="N74" s="938"/>
      <c r="O74" s="875"/>
      <c r="P74" s="875"/>
      <c r="Q74" s="870">
        <f t="shared" si="16"/>
        <v>0</v>
      </c>
      <c r="R74" s="939">
        <f t="shared" si="17"/>
        <v>0</v>
      </c>
      <c r="S74" s="940" t="s">
        <v>653</v>
      </c>
      <c r="T74" s="426">
        <f t="shared" si="18"/>
        <v>0</v>
      </c>
      <c r="U74" s="941">
        <f t="shared" si="19"/>
        <v>0</v>
      </c>
      <c r="V74" s="940" t="s">
        <v>653</v>
      </c>
      <c r="W74" s="942" t="str">
        <f t="shared" si="20"/>
        <v>0</v>
      </c>
      <c r="X74" s="468"/>
      <c r="Y74" s="468"/>
      <c r="Z74" s="700"/>
      <c r="AA74" s="700"/>
      <c r="AB74" s="700"/>
      <c r="AC74" s="700"/>
      <c r="AD74" s="700"/>
      <c r="AE74" s="700"/>
      <c r="AF74" s="700"/>
    </row>
    <row r="75" spans="1:32" s="2" customFormat="1">
      <c r="A75" s="944" t="s">
        <v>1553</v>
      </c>
      <c r="B75" s="937"/>
      <c r="C75" s="874"/>
      <c r="D75" s="938"/>
      <c r="E75" s="875"/>
      <c r="F75" s="875"/>
      <c r="G75" s="870">
        <f t="shared" si="14"/>
        <v>0</v>
      </c>
      <c r="H75" s="874"/>
      <c r="I75" s="938"/>
      <c r="J75" s="875"/>
      <c r="K75" s="875"/>
      <c r="L75" s="870">
        <f t="shared" si="15"/>
        <v>0</v>
      </c>
      <c r="M75" s="874"/>
      <c r="N75" s="938"/>
      <c r="O75" s="875"/>
      <c r="P75" s="875"/>
      <c r="Q75" s="870">
        <f t="shared" si="16"/>
        <v>0</v>
      </c>
      <c r="R75" s="939">
        <f t="shared" si="17"/>
        <v>0</v>
      </c>
      <c r="S75" s="940" t="s">
        <v>653</v>
      </c>
      <c r="T75" s="426">
        <f t="shared" si="18"/>
        <v>0</v>
      </c>
      <c r="U75" s="941">
        <f t="shared" si="19"/>
        <v>0</v>
      </c>
      <c r="V75" s="940" t="s">
        <v>653</v>
      </c>
      <c r="W75" s="942" t="str">
        <f t="shared" si="20"/>
        <v>0</v>
      </c>
      <c r="X75" s="468"/>
      <c r="Y75" s="468"/>
      <c r="Z75" s="700"/>
      <c r="AA75" s="700"/>
      <c r="AB75" s="700"/>
      <c r="AC75" s="700"/>
      <c r="AD75" s="700"/>
      <c r="AE75" s="700"/>
      <c r="AF75" s="700"/>
    </row>
    <row r="76" spans="1:32" s="2" customFormat="1">
      <c r="A76" s="944" t="s">
        <v>1554</v>
      </c>
      <c r="B76" s="937"/>
      <c r="C76" s="874"/>
      <c r="D76" s="938"/>
      <c r="E76" s="875"/>
      <c r="F76" s="875"/>
      <c r="G76" s="870">
        <f t="shared" si="14"/>
        <v>0</v>
      </c>
      <c r="H76" s="874"/>
      <c r="I76" s="938"/>
      <c r="J76" s="875"/>
      <c r="K76" s="875"/>
      <c r="L76" s="870">
        <f t="shared" si="15"/>
        <v>0</v>
      </c>
      <c r="M76" s="874"/>
      <c r="N76" s="938"/>
      <c r="O76" s="875"/>
      <c r="P76" s="875"/>
      <c r="Q76" s="870">
        <f t="shared" si="16"/>
        <v>0</v>
      </c>
      <c r="R76" s="939">
        <f t="shared" si="17"/>
        <v>0</v>
      </c>
      <c r="S76" s="940" t="s">
        <v>653</v>
      </c>
      <c r="T76" s="426">
        <f t="shared" si="18"/>
        <v>0</v>
      </c>
      <c r="U76" s="941">
        <f t="shared" si="19"/>
        <v>0</v>
      </c>
      <c r="V76" s="940" t="s">
        <v>653</v>
      </c>
      <c r="W76" s="942" t="str">
        <f t="shared" si="20"/>
        <v>0</v>
      </c>
      <c r="X76" s="468"/>
      <c r="Y76" s="468"/>
      <c r="Z76" s="700"/>
      <c r="AA76" s="700"/>
      <c r="AB76" s="700"/>
      <c r="AC76" s="700"/>
      <c r="AD76" s="700"/>
      <c r="AE76" s="700"/>
      <c r="AF76" s="700"/>
    </row>
    <row r="77" spans="1:32" s="2" customFormat="1">
      <c r="A77" s="943" t="s">
        <v>1555</v>
      </c>
      <c r="B77" s="945"/>
      <c r="C77" s="874"/>
      <c r="D77" s="938"/>
      <c r="E77" s="875"/>
      <c r="F77" s="875"/>
      <c r="G77" s="870">
        <f t="shared" si="14"/>
        <v>0</v>
      </c>
      <c r="H77" s="874"/>
      <c r="I77" s="938"/>
      <c r="J77" s="875"/>
      <c r="K77" s="875"/>
      <c r="L77" s="870">
        <f t="shared" si="15"/>
        <v>0</v>
      </c>
      <c r="M77" s="874"/>
      <c r="N77" s="938"/>
      <c r="O77" s="875"/>
      <c r="P77" s="875"/>
      <c r="Q77" s="870">
        <f t="shared" si="16"/>
        <v>0</v>
      </c>
      <c r="R77" s="939">
        <f t="shared" si="17"/>
        <v>0</v>
      </c>
      <c r="S77" s="940" t="s">
        <v>653</v>
      </c>
      <c r="T77" s="426">
        <f t="shared" si="18"/>
        <v>0</v>
      </c>
      <c r="U77" s="941">
        <f t="shared" si="19"/>
        <v>0</v>
      </c>
      <c r="V77" s="940" t="s">
        <v>653</v>
      </c>
      <c r="W77" s="942" t="str">
        <f t="shared" si="20"/>
        <v>0</v>
      </c>
      <c r="X77" s="468"/>
      <c r="Y77" s="468"/>
      <c r="Z77" s="700"/>
      <c r="AA77" s="700"/>
      <c r="AB77" s="700"/>
      <c r="AC77" s="700"/>
      <c r="AD77" s="700"/>
      <c r="AE77" s="700"/>
      <c r="AF77" s="700"/>
    </row>
    <row r="78" spans="1:32" s="2" customFormat="1">
      <c r="A78" s="943" t="s">
        <v>1556</v>
      </c>
      <c r="B78" s="945"/>
      <c r="C78" s="874"/>
      <c r="D78" s="938"/>
      <c r="E78" s="875"/>
      <c r="F78" s="875"/>
      <c r="G78" s="870">
        <f t="shared" si="14"/>
        <v>0</v>
      </c>
      <c r="H78" s="874"/>
      <c r="I78" s="938"/>
      <c r="J78" s="875"/>
      <c r="K78" s="875"/>
      <c r="L78" s="870">
        <f t="shared" si="15"/>
        <v>0</v>
      </c>
      <c r="M78" s="874"/>
      <c r="N78" s="938"/>
      <c r="O78" s="875"/>
      <c r="P78" s="875"/>
      <c r="Q78" s="870">
        <f t="shared" si="16"/>
        <v>0</v>
      </c>
      <c r="R78" s="939">
        <f t="shared" si="17"/>
        <v>0</v>
      </c>
      <c r="S78" s="940" t="s">
        <v>653</v>
      </c>
      <c r="T78" s="426">
        <f t="shared" si="18"/>
        <v>0</v>
      </c>
      <c r="U78" s="941">
        <f t="shared" si="19"/>
        <v>0</v>
      </c>
      <c r="V78" s="940" t="s">
        <v>653</v>
      </c>
      <c r="W78" s="942" t="str">
        <f t="shared" si="20"/>
        <v>0</v>
      </c>
      <c r="X78" s="468"/>
      <c r="Y78" s="468"/>
      <c r="Z78" s="700"/>
      <c r="AA78" s="700"/>
      <c r="AB78" s="700"/>
      <c r="AC78" s="700"/>
      <c r="AD78" s="700"/>
      <c r="AE78" s="700"/>
      <c r="AF78" s="700"/>
    </row>
    <row r="79" spans="1:32" s="2" customFormat="1">
      <c r="A79" s="926" t="s">
        <v>1557</v>
      </c>
      <c r="B79" s="946"/>
      <c r="C79" s="874"/>
      <c r="D79" s="938"/>
      <c r="E79" s="875"/>
      <c r="F79" s="875"/>
      <c r="G79" s="870">
        <f t="shared" si="14"/>
        <v>0</v>
      </c>
      <c r="H79" s="874"/>
      <c r="I79" s="938"/>
      <c r="J79" s="875"/>
      <c r="K79" s="875"/>
      <c r="L79" s="870">
        <f t="shared" si="15"/>
        <v>0</v>
      </c>
      <c r="M79" s="874"/>
      <c r="N79" s="938"/>
      <c r="O79" s="875"/>
      <c r="P79" s="875"/>
      <c r="Q79" s="870">
        <f t="shared" si="16"/>
        <v>0</v>
      </c>
      <c r="R79" s="939">
        <f t="shared" si="17"/>
        <v>0</v>
      </c>
      <c r="S79" s="940" t="s">
        <v>653</v>
      </c>
      <c r="T79" s="426">
        <f t="shared" si="18"/>
        <v>0</v>
      </c>
      <c r="U79" s="941">
        <f t="shared" si="19"/>
        <v>0</v>
      </c>
      <c r="V79" s="940" t="s">
        <v>653</v>
      </c>
      <c r="W79" s="942" t="str">
        <f t="shared" si="20"/>
        <v>0</v>
      </c>
      <c r="X79" s="468"/>
      <c r="Y79" s="468"/>
      <c r="Z79" s="700"/>
      <c r="AA79" s="700"/>
      <c r="AB79" s="700"/>
      <c r="AC79" s="700"/>
      <c r="AD79" s="700"/>
      <c r="AE79" s="700"/>
      <c r="AF79" s="700"/>
    </row>
    <row r="80" spans="1:32" s="2" customFormat="1">
      <c r="A80" s="926" t="s">
        <v>1558</v>
      </c>
      <c r="B80" s="946"/>
      <c r="C80" s="874"/>
      <c r="D80" s="938"/>
      <c r="E80" s="875"/>
      <c r="F80" s="875"/>
      <c r="G80" s="870">
        <f t="shared" si="14"/>
        <v>0</v>
      </c>
      <c r="H80" s="874"/>
      <c r="I80" s="938"/>
      <c r="J80" s="875"/>
      <c r="K80" s="875"/>
      <c r="L80" s="870">
        <f t="shared" si="15"/>
        <v>0</v>
      </c>
      <c r="M80" s="874"/>
      <c r="N80" s="938"/>
      <c r="O80" s="875"/>
      <c r="P80" s="875"/>
      <c r="Q80" s="870">
        <f t="shared" si="16"/>
        <v>0</v>
      </c>
      <c r="R80" s="939">
        <f t="shared" si="17"/>
        <v>0</v>
      </c>
      <c r="S80" s="940" t="s">
        <v>653</v>
      </c>
      <c r="T80" s="426">
        <f t="shared" si="18"/>
        <v>0</v>
      </c>
      <c r="U80" s="941">
        <f t="shared" si="19"/>
        <v>0</v>
      </c>
      <c r="V80" s="940" t="s">
        <v>653</v>
      </c>
      <c r="W80" s="942" t="str">
        <f t="shared" si="20"/>
        <v>0</v>
      </c>
      <c r="X80" s="468"/>
      <c r="Y80" s="468"/>
      <c r="Z80" s="700"/>
      <c r="AA80" s="700"/>
      <c r="AB80" s="700"/>
      <c r="AC80" s="700"/>
      <c r="AD80" s="700"/>
      <c r="AE80" s="700"/>
      <c r="AF80" s="700"/>
    </row>
    <row r="81" spans="1:32" s="2" customFormat="1">
      <c r="A81" s="926" t="s">
        <v>1559</v>
      </c>
      <c r="B81" s="946"/>
      <c r="C81" s="874"/>
      <c r="D81" s="938"/>
      <c r="E81" s="875"/>
      <c r="F81" s="875"/>
      <c r="G81" s="870">
        <f t="shared" si="14"/>
        <v>0</v>
      </c>
      <c r="H81" s="874"/>
      <c r="I81" s="938"/>
      <c r="J81" s="875"/>
      <c r="K81" s="875"/>
      <c r="L81" s="870">
        <f t="shared" si="15"/>
        <v>0</v>
      </c>
      <c r="M81" s="874"/>
      <c r="N81" s="938"/>
      <c r="O81" s="875"/>
      <c r="P81" s="875"/>
      <c r="Q81" s="870">
        <f t="shared" si="16"/>
        <v>0</v>
      </c>
      <c r="R81" s="939">
        <f t="shared" si="17"/>
        <v>0</v>
      </c>
      <c r="S81" s="940" t="s">
        <v>653</v>
      </c>
      <c r="T81" s="426">
        <f t="shared" si="18"/>
        <v>0</v>
      </c>
      <c r="U81" s="941">
        <f t="shared" si="19"/>
        <v>0</v>
      </c>
      <c r="V81" s="940" t="s">
        <v>653</v>
      </c>
      <c r="W81" s="942" t="str">
        <f t="shared" si="20"/>
        <v>0</v>
      </c>
      <c r="X81" s="468"/>
      <c r="Y81" s="468"/>
      <c r="Z81" s="700"/>
      <c r="AA81" s="700"/>
      <c r="AB81" s="700"/>
      <c r="AC81" s="700"/>
      <c r="AD81" s="700"/>
      <c r="AE81" s="700"/>
      <c r="AF81" s="700"/>
    </row>
    <row r="82" spans="1:32" s="2" customFormat="1">
      <c r="A82" s="926" t="s">
        <v>1560</v>
      </c>
      <c r="B82" s="946"/>
      <c r="C82" s="874"/>
      <c r="D82" s="938"/>
      <c r="E82" s="875"/>
      <c r="F82" s="875"/>
      <c r="G82" s="870">
        <f t="shared" si="14"/>
        <v>0</v>
      </c>
      <c r="H82" s="874"/>
      <c r="I82" s="938"/>
      <c r="J82" s="875"/>
      <c r="K82" s="875"/>
      <c r="L82" s="870">
        <f t="shared" si="15"/>
        <v>0</v>
      </c>
      <c r="M82" s="874"/>
      <c r="N82" s="938"/>
      <c r="O82" s="875"/>
      <c r="P82" s="875"/>
      <c r="Q82" s="870">
        <f t="shared" si="16"/>
        <v>0</v>
      </c>
      <c r="R82" s="939">
        <f t="shared" si="17"/>
        <v>0</v>
      </c>
      <c r="S82" s="940" t="s">
        <v>653</v>
      </c>
      <c r="T82" s="426">
        <f t="shared" si="18"/>
        <v>0</v>
      </c>
      <c r="U82" s="941">
        <f t="shared" si="19"/>
        <v>0</v>
      </c>
      <c r="V82" s="940" t="s">
        <v>653</v>
      </c>
      <c r="W82" s="942" t="str">
        <f t="shared" si="20"/>
        <v>0</v>
      </c>
      <c r="X82" s="468"/>
      <c r="Y82" s="468"/>
      <c r="Z82" s="700"/>
      <c r="AA82" s="700"/>
      <c r="AB82" s="700"/>
      <c r="AC82" s="700"/>
      <c r="AD82" s="700"/>
      <c r="AE82" s="700"/>
      <c r="AF82" s="700"/>
    </row>
    <row r="83" spans="1:32" s="2" customFormat="1">
      <c r="A83" s="926" t="s">
        <v>1561</v>
      </c>
      <c r="B83" s="946"/>
      <c r="C83" s="874"/>
      <c r="D83" s="938"/>
      <c r="E83" s="875"/>
      <c r="F83" s="875"/>
      <c r="G83" s="870">
        <f t="shared" si="14"/>
        <v>0</v>
      </c>
      <c r="H83" s="874"/>
      <c r="I83" s="938"/>
      <c r="J83" s="875"/>
      <c r="K83" s="875"/>
      <c r="L83" s="870">
        <f t="shared" si="15"/>
        <v>0</v>
      </c>
      <c r="M83" s="874"/>
      <c r="N83" s="938"/>
      <c r="O83" s="875"/>
      <c r="P83" s="875"/>
      <c r="Q83" s="870">
        <f t="shared" si="16"/>
        <v>0</v>
      </c>
      <c r="R83" s="939">
        <f t="shared" si="17"/>
        <v>0</v>
      </c>
      <c r="S83" s="940" t="s">
        <v>653</v>
      </c>
      <c r="T83" s="426">
        <f t="shared" si="18"/>
        <v>0</v>
      </c>
      <c r="U83" s="941">
        <f t="shared" si="19"/>
        <v>0</v>
      </c>
      <c r="V83" s="940" t="s">
        <v>653</v>
      </c>
      <c r="W83" s="942" t="str">
        <f t="shared" si="20"/>
        <v>0</v>
      </c>
      <c r="X83" s="468"/>
      <c r="Y83" s="468"/>
      <c r="Z83" s="700"/>
      <c r="AA83" s="700"/>
      <c r="AB83" s="700"/>
      <c r="AC83" s="700"/>
      <c r="AD83" s="700"/>
      <c r="AE83" s="700"/>
      <c r="AF83" s="700"/>
    </row>
    <row r="84" spans="1:32" s="2" customFormat="1">
      <c r="A84" s="947" t="s">
        <v>1562</v>
      </c>
      <c r="B84" s="946"/>
      <c r="C84" s="874"/>
      <c r="D84" s="938"/>
      <c r="E84" s="875"/>
      <c r="F84" s="875"/>
      <c r="G84" s="870">
        <f t="shared" si="14"/>
        <v>0</v>
      </c>
      <c r="H84" s="874"/>
      <c r="I84" s="938"/>
      <c r="J84" s="875"/>
      <c r="K84" s="875"/>
      <c r="L84" s="870">
        <f t="shared" si="15"/>
        <v>0</v>
      </c>
      <c r="M84" s="874"/>
      <c r="N84" s="938"/>
      <c r="O84" s="875"/>
      <c r="P84" s="875"/>
      <c r="Q84" s="870">
        <f t="shared" si="16"/>
        <v>0</v>
      </c>
      <c r="R84" s="939">
        <f t="shared" si="17"/>
        <v>0</v>
      </c>
      <c r="S84" s="940" t="s">
        <v>653</v>
      </c>
      <c r="T84" s="426">
        <f t="shared" si="18"/>
        <v>0</v>
      </c>
      <c r="U84" s="941">
        <f t="shared" si="19"/>
        <v>0</v>
      </c>
      <c r="V84" s="940" t="s">
        <v>653</v>
      </c>
      <c r="W84" s="942" t="str">
        <f t="shared" si="20"/>
        <v>0</v>
      </c>
      <c r="X84" s="468"/>
      <c r="Y84" s="468"/>
      <c r="Z84" s="700"/>
      <c r="AA84" s="700"/>
      <c r="AB84" s="700"/>
      <c r="AC84" s="700"/>
      <c r="AD84" s="700"/>
      <c r="AE84" s="700"/>
      <c r="AF84" s="700"/>
    </row>
    <row r="85" spans="1:32" s="2" customFormat="1">
      <c r="A85" s="926" t="s">
        <v>1563</v>
      </c>
      <c r="B85" s="946"/>
      <c r="C85" s="874"/>
      <c r="D85" s="938"/>
      <c r="E85" s="875"/>
      <c r="F85" s="875"/>
      <c r="G85" s="870">
        <f t="shared" si="14"/>
        <v>0</v>
      </c>
      <c r="H85" s="874"/>
      <c r="I85" s="938"/>
      <c r="J85" s="875"/>
      <c r="K85" s="875"/>
      <c r="L85" s="870">
        <f t="shared" si="15"/>
        <v>0</v>
      </c>
      <c r="M85" s="874"/>
      <c r="N85" s="938"/>
      <c r="O85" s="875"/>
      <c r="P85" s="875"/>
      <c r="Q85" s="870">
        <f t="shared" si="16"/>
        <v>0</v>
      </c>
      <c r="R85" s="939">
        <f t="shared" si="17"/>
        <v>0</v>
      </c>
      <c r="S85" s="940" t="s">
        <v>653</v>
      </c>
      <c r="T85" s="426">
        <f t="shared" si="18"/>
        <v>0</v>
      </c>
      <c r="U85" s="941">
        <f t="shared" si="19"/>
        <v>0</v>
      </c>
      <c r="V85" s="940" t="s">
        <v>653</v>
      </c>
      <c r="W85" s="942" t="str">
        <f t="shared" si="20"/>
        <v>0</v>
      </c>
      <c r="X85" s="468"/>
      <c r="Y85" s="468"/>
      <c r="Z85" s="700"/>
      <c r="AA85" s="700"/>
      <c r="AB85" s="700"/>
      <c r="AC85" s="700"/>
      <c r="AD85" s="700"/>
      <c r="AE85" s="700"/>
      <c r="AF85" s="700"/>
    </row>
    <row r="86" spans="1:32" s="2" customFormat="1">
      <c r="A86" s="926" t="s">
        <v>1564</v>
      </c>
      <c r="B86" s="946"/>
      <c r="C86" s="874"/>
      <c r="D86" s="938"/>
      <c r="E86" s="875"/>
      <c r="F86" s="875"/>
      <c r="G86" s="870">
        <f t="shared" si="14"/>
        <v>0</v>
      </c>
      <c r="H86" s="874"/>
      <c r="I86" s="938"/>
      <c r="J86" s="875"/>
      <c r="K86" s="875"/>
      <c r="L86" s="870">
        <f t="shared" si="15"/>
        <v>0</v>
      </c>
      <c r="M86" s="874"/>
      <c r="N86" s="938"/>
      <c r="O86" s="875"/>
      <c r="P86" s="875"/>
      <c r="Q86" s="870">
        <f t="shared" si="16"/>
        <v>0</v>
      </c>
      <c r="R86" s="939">
        <f t="shared" si="17"/>
        <v>0</v>
      </c>
      <c r="S86" s="940" t="s">
        <v>653</v>
      </c>
      <c r="T86" s="426">
        <f t="shared" si="18"/>
        <v>0</v>
      </c>
      <c r="U86" s="941">
        <f t="shared" si="19"/>
        <v>0</v>
      </c>
      <c r="V86" s="940" t="s">
        <v>653</v>
      </c>
      <c r="W86" s="942" t="str">
        <f t="shared" si="20"/>
        <v>0</v>
      </c>
      <c r="X86" s="468"/>
      <c r="Y86" s="468"/>
      <c r="Z86" s="700"/>
      <c r="AA86" s="700"/>
      <c r="AB86" s="700"/>
      <c r="AC86" s="700"/>
      <c r="AD86" s="700"/>
      <c r="AE86" s="700"/>
      <c r="AF86" s="700"/>
    </row>
    <row r="87" spans="1:32" s="2" customFormat="1">
      <c r="A87" s="926" t="s">
        <v>1565</v>
      </c>
      <c r="B87" s="946"/>
      <c r="C87" s="874"/>
      <c r="D87" s="938"/>
      <c r="E87" s="875"/>
      <c r="F87" s="875"/>
      <c r="G87" s="870">
        <f t="shared" si="14"/>
        <v>0</v>
      </c>
      <c r="H87" s="874"/>
      <c r="I87" s="938"/>
      <c r="J87" s="875"/>
      <c r="K87" s="875"/>
      <c r="L87" s="870">
        <f t="shared" si="15"/>
        <v>0</v>
      </c>
      <c r="M87" s="874"/>
      <c r="N87" s="938"/>
      <c r="O87" s="875"/>
      <c r="P87" s="875"/>
      <c r="Q87" s="870">
        <f t="shared" si="16"/>
        <v>0</v>
      </c>
      <c r="R87" s="939">
        <f t="shared" si="17"/>
        <v>0</v>
      </c>
      <c r="S87" s="940" t="s">
        <v>653</v>
      </c>
      <c r="T87" s="426">
        <f t="shared" si="18"/>
        <v>0</v>
      </c>
      <c r="U87" s="941">
        <f t="shared" si="19"/>
        <v>0</v>
      </c>
      <c r="V87" s="940" t="s">
        <v>653</v>
      </c>
      <c r="W87" s="942" t="str">
        <f t="shared" si="20"/>
        <v>0</v>
      </c>
      <c r="X87" s="468"/>
      <c r="Y87" s="468"/>
      <c r="Z87" s="700"/>
      <c r="AA87" s="700"/>
      <c r="AB87" s="700"/>
      <c r="AC87" s="700"/>
      <c r="AD87" s="700"/>
      <c r="AE87" s="700"/>
      <c r="AF87" s="700"/>
    </row>
    <row r="88" spans="1:32" s="2" customFormat="1">
      <c r="A88" s="926" t="s">
        <v>1566</v>
      </c>
      <c r="B88" s="946"/>
      <c r="C88" s="874"/>
      <c r="D88" s="938"/>
      <c r="E88" s="875"/>
      <c r="F88" s="875"/>
      <c r="G88" s="870">
        <f t="shared" si="14"/>
        <v>0</v>
      </c>
      <c r="H88" s="874"/>
      <c r="I88" s="938"/>
      <c r="J88" s="875"/>
      <c r="K88" s="875"/>
      <c r="L88" s="870">
        <f t="shared" si="15"/>
        <v>0</v>
      </c>
      <c r="M88" s="874"/>
      <c r="N88" s="938"/>
      <c r="O88" s="875"/>
      <c r="P88" s="875"/>
      <c r="Q88" s="870">
        <f t="shared" si="16"/>
        <v>0</v>
      </c>
      <c r="R88" s="939">
        <f t="shared" si="17"/>
        <v>0</v>
      </c>
      <c r="S88" s="940" t="s">
        <v>653</v>
      </c>
      <c r="T88" s="426">
        <f t="shared" si="18"/>
        <v>0</v>
      </c>
      <c r="U88" s="941">
        <f t="shared" si="19"/>
        <v>0</v>
      </c>
      <c r="V88" s="940" t="s">
        <v>653</v>
      </c>
      <c r="W88" s="942" t="str">
        <f t="shared" si="20"/>
        <v>0</v>
      </c>
      <c r="X88" s="468"/>
      <c r="Y88" s="468"/>
      <c r="Z88" s="700"/>
      <c r="AA88" s="700"/>
      <c r="AB88" s="700"/>
      <c r="AC88" s="700"/>
      <c r="AD88" s="700"/>
      <c r="AE88" s="700"/>
      <c r="AF88" s="700"/>
    </row>
    <row r="89" spans="1:32" s="2" customFormat="1">
      <c r="A89" s="926" t="s">
        <v>1567</v>
      </c>
      <c r="B89" s="946"/>
      <c r="C89" s="874"/>
      <c r="D89" s="938"/>
      <c r="E89" s="875"/>
      <c r="F89" s="875"/>
      <c r="G89" s="870">
        <f t="shared" si="14"/>
        <v>0</v>
      </c>
      <c r="H89" s="874"/>
      <c r="I89" s="938"/>
      <c r="J89" s="875"/>
      <c r="K89" s="875"/>
      <c r="L89" s="870">
        <f t="shared" si="15"/>
        <v>0</v>
      </c>
      <c r="M89" s="874"/>
      <c r="N89" s="938"/>
      <c r="O89" s="875"/>
      <c r="P89" s="875"/>
      <c r="Q89" s="870">
        <f t="shared" si="16"/>
        <v>0</v>
      </c>
      <c r="R89" s="939">
        <f t="shared" si="17"/>
        <v>0</v>
      </c>
      <c r="S89" s="940" t="s">
        <v>653</v>
      </c>
      <c r="T89" s="426">
        <f t="shared" si="18"/>
        <v>0</v>
      </c>
      <c r="U89" s="941">
        <f t="shared" si="19"/>
        <v>0</v>
      </c>
      <c r="V89" s="940" t="s">
        <v>653</v>
      </c>
      <c r="W89" s="942" t="str">
        <f t="shared" si="20"/>
        <v>0</v>
      </c>
      <c r="X89" s="468"/>
      <c r="Y89" s="468"/>
      <c r="Z89" s="700"/>
      <c r="AA89" s="700"/>
      <c r="AB89" s="700"/>
      <c r="AC89" s="700"/>
      <c r="AD89" s="700"/>
      <c r="AE89" s="700"/>
      <c r="AF89" s="700"/>
    </row>
    <row r="90" spans="1:32" s="2" customFormat="1" ht="15.75" thickBot="1">
      <c r="A90" s="926" t="s">
        <v>329</v>
      </c>
      <c r="B90" s="927" t="s">
        <v>1568</v>
      </c>
      <c r="C90" s="928">
        <f t="shared" ref="C90:Q90" si="21">SUM(C91:C130)</f>
        <v>380.61</v>
      </c>
      <c r="D90" s="929">
        <f t="shared" si="21"/>
        <v>782.07999999999993</v>
      </c>
      <c r="E90" s="929">
        <f t="shared" si="21"/>
        <v>126.71599999999999</v>
      </c>
      <c r="F90" s="930">
        <f t="shared" si="21"/>
        <v>706.24999999999989</v>
      </c>
      <c r="G90" s="928">
        <f t="shared" si="21"/>
        <v>202.54599999999999</v>
      </c>
      <c r="H90" s="928">
        <f t="shared" si="21"/>
        <v>0</v>
      </c>
      <c r="I90" s="929">
        <f t="shared" si="21"/>
        <v>0</v>
      </c>
      <c r="J90" s="929">
        <f t="shared" si="21"/>
        <v>0</v>
      </c>
      <c r="K90" s="930">
        <f t="shared" si="21"/>
        <v>0</v>
      </c>
      <c r="L90" s="928">
        <f t="shared" si="21"/>
        <v>0</v>
      </c>
      <c r="M90" s="928">
        <f t="shared" si="21"/>
        <v>0</v>
      </c>
      <c r="N90" s="929">
        <f t="shared" si="21"/>
        <v>0</v>
      </c>
      <c r="O90" s="929">
        <f t="shared" si="21"/>
        <v>0</v>
      </c>
      <c r="P90" s="930">
        <f t="shared" si="21"/>
        <v>0</v>
      </c>
      <c r="Q90" s="928">
        <f t="shared" si="21"/>
        <v>0</v>
      </c>
      <c r="R90" s="931">
        <f>SUM(R91:R130)</f>
        <v>380.61</v>
      </c>
      <c r="S90" s="932" t="s">
        <v>653</v>
      </c>
      <c r="T90" s="933">
        <f>SUM(T91:T130)</f>
        <v>126.71599999999999</v>
      </c>
      <c r="U90" s="934">
        <f>SUM(U91:U130)</f>
        <v>202.54599999999999</v>
      </c>
      <c r="V90" s="932" t="s">
        <v>653</v>
      </c>
      <c r="W90" s="935">
        <f>IFERROR(T90/R90,"0")</f>
        <v>0.33292871968681848</v>
      </c>
      <c r="X90" s="468"/>
      <c r="Y90" s="468"/>
      <c r="Z90" s="700"/>
      <c r="AA90" s="700"/>
      <c r="AB90" s="700"/>
      <c r="AC90" s="700"/>
      <c r="AD90" s="700"/>
      <c r="AE90" s="700"/>
      <c r="AF90" s="700"/>
    </row>
    <row r="91" spans="1:32" s="2" customFormat="1">
      <c r="A91" s="926" t="s">
        <v>695</v>
      </c>
      <c r="B91" s="1003" t="s">
        <v>1636</v>
      </c>
      <c r="C91" s="874">
        <v>1.7</v>
      </c>
      <c r="D91" s="938"/>
      <c r="E91" s="875"/>
      <c r="F91" s="875"/>
      <c r="G91" s="870">
        <f>D91+E91-F91</f>
        <v>0</v>
      </c>
      <c r="H91" s="874"/>
      <c r="I91" s="938"/>
      <c r="J91" s="875"/>
      <c r="K91" s="875"/>
      <c r="L91" s="870">
        <f t="shared" ref="L91:L130" si="22">I91+J91-K91</f>
        <v>0</v>
      </c>
      <c r="M91" s="874"/>
      <c r="N91" s="938"/>
      <c r="O91" s="875"/>
      <c r="P91" s="875"/>
      <c r="Q91" s="870">
        <f t="shared" ref="Q91:Q130" si="23">N91+O91-P91</f>
        <v>0</v>
      </c>
      <c r="R91" s="939">
        <f>SUM(C91,H91,M91)</f>
        <v>1.7</v>
      </c>
      <c r="S91" s="940" t="s">
        <v>653</v>
      </c>
      <c r="T91" s="426">
        <f>SUM(E91,J91,O91)</f>
        <v>0</v>
      </c>
      <c r="U91" s="941">
        <f>SUM(G91,L91,Q91)</f>
        <v>0</v>
      </c>
      <c r="V91" s="940" t="s">
        <v>653</v>
      </c>
      <c r="W91" s="942">
        <f t="shared" ref="W91:W130" si="24">IFERROR(T91/R91,"0")</f>
        <v>0</v>
      </c>
      <c r="X91" s="468"/>
      <c r="Y91" s="468"/>
      <c r="Z91" s="700"/>
      <c r="AA91" s="700"/>
      <c r="AB91" s="700"/>
      <c r="AC91" s="700"/>
      <c r="AD91" s="700"/>
      <c r="AE91" s="700"/>
      <c r="AF91" s="700"/>
    </row>
    <row r="92" spans="1:32" s="2" customFormat="1">
      <c r="A92" s="926" t="s">
        <v>696</v>
      </c>
      <c r="B92" s="1004" t="s">
        <v>1637</v>
      </c>
      <c r="C92" s="874"/>
      <c r="D92" s="938"/>
      <c r="E92" s="875"/>
      <c r="F92" s="875"/>
      <c r="G92" s="870">
        <f t="shared" ref="G92:G130" si="25">D92+E92-F92</f>
        <v>0</v>
      </c>
      <c r="H92" s="874"/>
      <c r="I92" s="938"/>
      <c r="J92" s="875"/>
      <c r="K92" s="875"/>
      <c r="L92" s="870">
        <f t="shared" si="22"/>
        <v>0</v>
      </c>
      <c r="M92" s="874"/>
      <c r="N92" s="938"/>
      <c r="O92" s="875"/>
      <c r="P92" s="875"/>
      <c r="Q92" s="870">
        <f t="shared" si="23"/>
        <v>0</v>
      </c>
      <c r="R92" s="939">
        <f t="shared" ref="R92:R130" si="26">SUM(C92,H92,M92)</f>
        <v>0</v>
      </c>
      <c r="S92" s="940" t="s">
        <v>653</v>
      </c>
      <c r="T92" s="426">
        <f t="shared" ref="T92:T130" si="27">SUM(E92,J92,O92)</f>
        <v>0</v>
      </c>
      <c r="U92" s="941">
        <f t="shared" ref="U92:U130" si="28">SUM(G92,L92,Q92)</f>
        <v>0</v>
      </c>
      <c r="V92" s="940" t="s">
        <v>653</v>
      </c>
      <c r="W92" s="942" t="str">
        <f t="shared" si="24"/>
        <v>0</v>
      </c>
      <c r="X92" s="468"/>
      <c r="Y92" s="468"/>
      <c r="Z92" s="700"/>
      <c r="AA92" s="700"/>
      <c r="AB92" s="700"/>
      <c r="AC92" s="700"/>
      <c r="AD92" s="700"/>
      <c r="AE92" s="700"/>
      <c r="AF92" s="700"/>
    </row>
    <row r="93" spans="1:32" s="2" customFormat="1">
      <c r="A93" s="926" t="s">
        <v>1569</v>
      </c>
      <c r="B93" s="998" t="s">
        <v>1638</v>
      </c>
      <c r="C93" s="874">
        <v>2</v>
      </c>
      <c r="D93" s="938"/>
      <c r="E93" s="938">
        <v>2.605</v>
      </c>
      <c r="F93" s="875"/>
      <c r="G93" s="870">
        <f t="shared" ref="G93:G117" si="29">D93+E93-F93</f>
        <v>2.605</v>
      </c>
      <c r="H93" s="874"/>
      <c r="I93" s="938"/>
      <c r="J93" s="875"/>
      <c r="K93" s="875"/>
      <c r="L93" s="870">
        <f t="shared" si="22"/>
        <v>0</v>
      </c>
      <c r="M93" s="874"/>
      <c r="N93" s="938"/>
      <c r="O93" s="875"/>
      <c r="P93" s="875"/>
      <c r="Q93" s="870">
        <f t="shared" si="23"/>
        <v>0</v>
      </c>
      <c r="R93" s="939">
        <f t="shared" si="26"/>
        <v>2</v>
      </c>
      <c r="S93" s="940" t="s">
        <v>653</v>
      </c>
      <c r="T93" s="426">
        <f t="shared" ref="T93:T117" si="30">SUM(E93,J93,O93)</f>
        <v>2.605</v>
      </c>
      <c r="U93" s="941">
        <f t="shared" si="28"/>
        <v>2.605</v>
      </c>
      <c r="V93" s="940" t="s">
        <v>653</v>
      </c>
      <c r="W93" s="942">
        <f t="shared" si="24"/>
        <v>1.3025</v>
      </c>
      <c r="X93" s="468"/>
      <c r="Y93" s="468"/>
      <c r="Z93" s="700"/>
      <c r="AA93" s="700"/>
      <c r="AB93" s="700"/>
      <c r="AC93" s="700"/>
      <c r="AD93" s="700"/>
      <c r="AE93" s="700"/>
      <c r="AF93" s="700"/>
    </row>
    <row r="94" spans="1:32" s="2" customFormat="1">
      <c r="A94" s="926" t="s">
        <v>1570</v>
      </c>
      <c r="B94" s="1005" t="s">
        <v>1639</v>
      </c>
      <c r="C94" s="874">
        <v>5</v>
      </c>
      <c r="D94" s="938"/>
      <c r="E94" s="938"/>
      <c r="F94" s="875"/>
      <c r="G94" s="870">
        <f t="shared" si="29"/>
        <v>0</v>
      </c>
      <c r="H94" s="874"/>
      <c r="I94" s="938"/>
      <c r="J94" s="875"/>
      <c r="K94" s="875"/>
      <c r="L94" s="870">
        <f t="shared" si="22"/>
        <v>0</v>
      </c>
      <c r="M94" s="874"/>
      <c r="N94" s="938"/>
      <c r="O94" s="875"/>
      <c r="P94" s="875"/>
      <c r="Q94" s="870">
        <f t="shared" si="23"/>
        <v>0</v>
      </c>
      <c r="R94" s="939">
        <f t="shared" si="26"/>
        <v>5</v>
      </c>
      <c r="S94" s="940" t="s">
        <v>653</v>
      </c>
      <c r="T94" s="426">
        <f t="shared" si="30"/>
        <v>0</v>
      </c>
      <c r="U94" s="941">
        <f t="shared" si="28"/>
        <v>0</v>
      </c>
      <c r="V94" s="940" t="s">
        <v>653</v>
      </c>
      <c r="W94" s="942">
        <f t="shared" si="24"/>
        <v>0</v>
      </c>
      <c r="X94" s="468"/>
      <c r="Y94" s="468"/>
      <c r="Z94" s="700"/>
      <c r="AA94" s="700"/>
      <c r="AB94" s="700"/>
      <c r="AC94" s="700"/>
      <c r="AD94" s="700"/>
      <c r="AE94" s="700"/>
      <c r="AF94" s="700"/>
    </row>
    <row r="95" spans="1:32" s="2" customFormat="1">
      <c r="A95" s="926" t="s">
        <v>1571</v>
      </c>
      <c r="B95" s="1005" t="s">
        <v>1640</v>
      </c>
      <c r="C95" s="874">
        <v>1.2</v>
      </c>
      <c r="D95" s="938"/>
      <c r="E95" s="938">
        <v>0.29299999999999998</v>
      </c>
      <c r="F95" s="875"/>
      <c r="G95" s="870">
        <f t="shared" si="29"/>
        <v>0.29299999999999998</v>
      </c>
      <c r="H95" s="874"/>
      <c r="I95" s="938"/>
      <c r="J95" s="875"/>
      <c r="K95" s="875"/>
      <c r="L95" s="870">
        <f t="shared" si="22"/>
        <v>0</v>
      </c>
      <c r="M95" s="874"/>
      <c r="N95" s="938"/>
      <c r="O95" s="875"/>
      <c r="P95" s="875"/>
      <c r="Q95" s="870">
        <f t="shared" si="23"/>
        <v>0</v>
      </c>
      <c r="R95" s="939">
        <f t="shared" si="26"/>
        <v>1.2</v>
      </c>
      <c r="S95" s="940" t="s">
        <v>653</v>
      </c>
      <c r="T95" s="426">
        <f t="shared" si="30"/>
        <v>0.29299999999999998</v>
      </c>
      <c r="U95" s="941">
        <f t="shared" si="28"/>
        <v>0.29299999999999998</v>
      </c>
      <c r="V95" s="940" t="s">
        <v>653</v>
      </c>
      <c r="W95" s="942">
        <f t="shared" si="24"/>
        <v>0.24416666666666667</v>
      </c>
      <c r="X95" s="468"/>
      <c r="Y95" s="468"/>
      <c r="Z95" s="700"/>
      <c r="AA95" s="700"/>
      <c r="AB95" s="700"/>
      <c r="AC95" s="700"/>
      <c r="AD95" s="700"/>
      <c r="AE95" s="700"/>
      <c r="AF95" s="700"/>
    </row>
    <row r="96" spans="1:32" s="2" customFormat="1">
      <c r="A96" s="926" t="s">
        <v>1572</v>
      </c>
      <c r="B96" s="1005" t="s">
        <v>1641</v>
      </c>
      <c r="C96" s="874">
        <v>3</v>
      </c>
      <c r="D96" s="938"/>
      <c r="E96" s="938"/>
      <c r="F96" s="875"/>
      <c r="G96" s="870">
        <f t="shared" si="29"/>
        <v>0</v>
      </c>
      <c r="H96" s="874"/>
      <c r="I96" s="938"/>
      <c r="J96" s="875"/>
      <c r="K96" s="875"/>
      <c r="L96" s="870">
        <f t="shared" si="22"/>
        <v>0</v>
      </c>
      <c r="M96" s="874"/>
      <c r="N96" s="938"/>
      <c r="O96" s="875"/>
      <c r="P96" s="875"/>
      <c r="Q96" s="870">
        <f t="shared" si="23"/>
        <v>0</v>
      </c>
      <c r="R96" s="939">
        <f t="shared" si="26"/>
        <v>3</v>
      </c>
      <c r="S96" s="940" t="s">
        <v>653</v>
      </c>
      <c r="T96" s="426">
        <f t="shared" si="30"/>
        <v>0</v>
      </c>
      <c r="U96" s="941">
        <f t="shared" si="28"/>
        <v>0</v>
      </c>
      <c r="V96" s="940" t="s">
        <v>653</v>
      </c>
      <c r="W96" s="942">
        <f t="shared" si="24"/>
        <v>0</v>
      </c>
      <c r="X96" s="468"/>
      <c r="Y96" s="468"/>
      <c r="Z96" s="700"/>
      <c r="AA96" s="700"/>
      <c r="AB96" s="700"/>
      <c r="AC96" s="700"/>
      <c r="AD96" s="700"/>
      <c r="AE96" s="700"/>
      <c r="AF96" s="700"/>
    </row>
    <row r="97" spans="1:32" s="2" customFormat="1">
      <c r="A97" s="926" t="s">
        <v>1573</v>
      </c>
      <c r="B97" s="1005" t="s">
        <v>1642</v>
      </c>
      <c r="C97" s="874">
        <v>5</v>
      </c>
      <c r="D97" s="938"/>
      <c r="E97" s="938"/>
      <c r="F97" s="875"/>
      <c r="G97" s="870">
        <f t="shared" si="29"/>
        <v>0</v>
      </c>
      <c r="H97" s="874"/>
      <c r="I97" s="938"/>
      <c r="J97" s="875"/>
      <c r="K97" s="875"/>
      <c r="L97" s="870">
        <f t="shared" si="22"/>
        <v>0</v>
      </c>
      <c r="M97" s="874"/>
      <c r="N97" s="938"/>
      <c r="O97" s="875"/>
      <c r="P97" s="875"/>
      <c r="Q97" s="870">
        <f t="shared" si="23"/>
        <v>0</v>
      </c>
      <c r="R97" s="939">
        <f t="shared" si="26"/>
        <v>5</v>
      </c>
      <c r="S97" s="940" t="s">
        <v>653</v>
      </c>
      <c r="T97" s="426">
        <f t="shared" si="30"/>
        <v>0</v>
      </c>
      <c r="U97" s="941">
        <f t="shared" si="28"/>
        <v>0</v>
      </c>
      <c r="V97" s="940" t="s">
        <v>653</v>
      </c>
      <c r="W97" s="942">
        <f t="shared" si="24"/>
        <v>0</v>
      </c>
      <c r="X97" s="468"/>
      <c r="Y97" s="468"/>
      <c r="Z97" s="700"/>
      <c r="AA97" s="700"/>
      <c r="AB97" s="700"/>
      <c r="AC97" s="700"/>
      <c r="AD97" s="700"/>
      <c r="AE97" s="700"/>
      <c r="AF97" s="700"/>
    </row>
    <row r="98" spans="1:32" s="2" customFormat="1">
      <c r="A98" s="926" t="s">
        <v>1574</v>
      </c>
      <c r="B98" s="1006" t="s">
        <v>1643</v>
      </c>
      <c r="C98" s="874">
        <v>7</v>
      </c>
      <c r="D98" s="938"/>
      <c r="E98" s="938"/>
      <c r="F98" s="875"/>
      <c r="G98" s="870">
        <f t="shared" si="29"/>
        <v>0</v>
      </c>
      <c r="H98" s="874"/>
      <c r="I98" s="938"/>
      <c r="J98" s="875"/>
      <c r="K98" s="875"/>
      <c r="L98" s="870">
        <f t="shared" si="22"/>
        <v>0</v>
      </c>
      <c r="M98" s="874"/>
      <c r="N98" s="938"/>
      <c r="O98" s="875"/>
      <c r="P98" s="875"/>
      <c r="Q98" s="870">
        <f t="shared" si="23"/>
        <v>0</v>
      </c>
      <c r="R98" s="939">
        <f t="shared" si="26"/>
        <v>7</v>
      </c>
      <c r="S98" s="940" t="s">
        <v>653</v>
      </c>
      <c r="T98" s="426">
        <f t="shared" si="30"/>
        <v>0</v>
      </c>
      <c r="U98" s="941">
        <f t="shared" si="28"/>
        <v>0</v>
      </c>
      <c r="V98" s="940" t="s">
        <v>653</v>
      </c>
      <c r="W98" s="942">
        <f t="shared" si="24"/>
        <v>0</v>
      </c>
      <c r="X98" s="468"/>
      <c r="Y98" s="468"/>
      <c r="Z98" s="700"/>
      <c r="AA98" s="700"/>
      <c r="AB98" s="700"/>
      <c r="AC98" s="700"/>
      <c r="AD98" s="700"/>
      <c r="AE98" s="700"/>
      <c r="AF98" s="700"/>
    </row>
    <row r="99" spans="1:32" s="2" customFormat="1">
      <c r="A99" s="926" t="s">
        <v>1575</v>
      </c>
      <c r="B99" s="1006" t="s">
        <v>1644</v>
      </c>
      <c r="C99" s="874"/>
      <c r="D99" s="938"/>
      <c r="E99" s="938"/>
      <c r="F99" s="875"/>
      <c r="G99" s="870">
        <f t="shared" si="29"/>
        <v>0</v>
      </c>
      <c r="H99" s="874"/>
      <c r="I99" s="938"/>
      <c r="J99" s="875"/>
      <c r="K99" s="875"/>
      <c r="L99" s="870">
        <f t="shared" si="22"/>
        <v>0</v>
      </c>
      <c r="M99" s="874"/>
      <c r="N99" s="938"/>
      <c r="O99" s="875"/>
      <c r="P99" s="875"/>
      <c r="Q99" s="870">
        <f t="shared" si="23"/>
        <v>0</v>
      </c>
      <c r="R99" s="939">
        <f t="shared" si="26"/>
        <v>0</v>
      </c>
      <c r="S99" s="940" t="s">
        <v>653</v>
      </c>
      <c r="T99" s="426">
        <f t="shared" si="30"/>
        <v>0</v>
      </c>
      <c r="U99" s="941">
        <f t="shared" si="28"/>
        <v>0</v>
      </c>
      <c r="V99" s="940" t="s">
        <v>653</v>
      </c>
      <c r="W99" s="942" t="str">
        <f t="shared" si="24"/>
        <v>0</v>
      </c>
      <c r="X99" s="468"/>
      <c r="Y99" s="468"/>
      <c r="Z99" s="700"/>
      <c r="AA99" s="700"/>
      <c r="AB99" s="700"/>
      <c r="AC99" s="700"/>
      <c r="AD99" s="700"/>
      <c r="AE99" s="700"/>
      <c r="AF99" s="700"/>
    </row>
    <row r="100" spans="1:32" s="2" customFormat="1">
      <c r="A100" s="926" t="s">
        <v>1576</v>
      </c>
      <c r="B100" s="1000" t="s">
        <v>1645</v>
      </c>
      <c r="C100" s="874">
        <v>9.1199999999999992</v>
      </c>
      <c r="D100" s="938"/>
      <c r="E100" s="938"/>
      <c r="F100" s="875"/>
      <c r="G100" s="870">
        <f t="shared" si="29"/>
        <v>0</v>
      </c>
      <c r="H100" s="874"/>
      <c r="I100" s="938"/>
      <c r="J100" s="875"/>
      <c r="K100" s="875"/>
      <c r="L100" s="870">
        <f t="shared" si="22"/>
        <v>0</v>
      </c>
      <c r="M100" s="874"/>
      <c r="N100" s="938"/>
      <c r="O100" s="875"/>
      <c r="P100" s="875"/>
      <c r="Q100" s="870">
        <f t="shared" si="23"/>
        <v>0</v>
      </c>
      <c r="R100" s="939">
        <f t="shared" si="26"/>
        <v>9.1199999999999992</v>
      </c>
      <c r="S100" s="940" t="s">
        <v>653</v>
      </c>
      <c r="T100" s="426">
        <f t="shared" si="30"/>
        <v>0</v>
      </c>
      <c r="U100" s="941">
        <f t="shared" si="28"/>
        <v>0</v>
      </c>
      <c r="V100" s="940" t="s">
        <v>653</v>
      </c>
      <c r="W100" s="942">
        <f t="shared" si="24"/>
        <v>0</v>
      </c>
      <c r="X100" s="468"/>
      <c r="Y100" s="468"/>
      <c r="Z100" s="700"/>
      <c r="AA100" s="700"/>
      <c r="AB100" s="700"/>
      <c r="AC100" s="700"/>
      <c r="AD100" s="700"/>
      <c r="AE100" s="700"/>
      <c r="AF100" s="700"/>
    </row>
    <row r="101" spans="1:32" s="2" customFormat="1">
      <c r="A101" s="926" t="s">
        <v>1577</v>
      </c>
      <c r="B101" s="1000" t="s">
        <v>1646</v>
      </c>
      <c r="C101" s="874">
        <v>0.9</v>
      </c>
      <c r="D101" s="938"/>
      <c r="E101" s="938"/>
      <c r="F101" s="875"/>
      <c r="G101" s="870">
        <f t="shared" si="29"/>
        <v>0</v>
      </c>
      <c r="H101" s="874"/>
      <c r="I101" s="938"/>
      <c r="J101" s="875"/>
      <c r="K101" s="875"/>
      <c r="L101" s="870">
        <f t="shared" si="22"/>
        <v>0</v>
      </c>
      <c r="M101" s="874"/>
      <c r="N101" s="938"/>
      <c r="O101" s="875"/>
      <c r="P101" s="875"/>
      <c r="Q101" s="870">
        <f t="shared" si="23"/>
        <v>0</v>
      </c>
      <c r="R101" s="939">
        <f t="shared" si="26"/>
        <v>0.9</v>
      </c>
      <c r="S101" s="940" t="s">
        <v>653</v>
      </c>
      <c r="T101" s="426">
        <f t="shared" si="30"/>
        <v>0</v>
      </c>
      <c r="U101" s="941">
        <f t="shared" si="28"/>
        <v>0</v>
      </c>
      <c r="V101" s="940" t="s">
        <v>653</v>
      </c>
      <c r="W101" s="942">
        <f t="shared" si="24"/>
        <v>0</v>
      </c>
      <c r="X101" s="468"/>
      <c r="Y101" s="468"/>
      <c r="Z101" s="700"/>
      <c r="AA101" s="700"/>
      <c r="AB101" s="700"/>
      <c r="AC101" s="700"/>
      <c r="AD101" s="700"/>
      <c r="AE101" s="700"/>
      <c r="AF101" s="700"/>
    </row>
    <row r="102" spans="1:32" s="2" customFormat="1">
      <c r="A102" s="926" t="s">
        <v>1578</v>
      </c>
      <c r="B102" s="998" t="s">
        <v>1647</v>
      </c>
      <c r="C102" s="874">
        <v>3.57</v>
      </c>
      <c r="D102" s="938"/>
      <c r="E102" s="938"/>
      <c r="F102" s="875"/>
      <c r="G102" s="870">
        <f t="shared" si="29"/>
        <v>0</v>
      </c>
      <c r="H102" s="874"/>
      <c r="I102" s="938"/>
      <c r="J102" s="875"/>
      <c r="K102" s="875"/>
      <c r="L102" s="870">
        <f t="shared" si="22"/>
        <v>0</v>
      </c>
      <c r="M102" s="874"/>
      <c r="N102" s="938"/>
      <c r="O102" s="875"/>
      <c r="P102" s="875"/>
      <c r="Q102" s="870">
        <f t="shared" si="23"/>
        <v>0</v>
      </c>
      <c r="R102" s="939">
        <f t="shared" si="26"/>
        <v>3.57</v>
      </c>
      <c r="S102" s="940" t="s">
        <v>653</v>
      </c>
      <c r="T102" s="426">
        <f t="shared" si="30"/>
        <v>0</v>
      </c>
      <c r="U102" s="941">
        <f t="shared" si="28"/>
        <v>0</v>
      </c>
      <c r="V102" s="940" t="s">
        <v>653</v>
      </c>
      <c r="W102" s="942">
        <f t="shared" si="24"/>
        <v>0</v>
      </c>
      <c r="X102" s="468"/>
      <c r="Y102" s="468"/>
      <c r="Z102" s="700"/>
      <c r="AA102" s="700"/>
      <c r="AB102" s="700"/>
      <c r="AC102" s="700"/>
      <c r="AD102" s="700"/>
      <c r="AE102" s="700"/>
      <c r="AF102" s="700"/>
    </row>
    <row r="103" spans="1:32" s="2" customFormat="1">
      <c r="A103" s="926" t="s">
        <v>1579</v>
      </c>
      <c r="B103" s="1004" t="s">
        <v>1648</v>
      </c>
      <c r="C103" s="874"/>
      <c r="D103" s="938"/>
      <c r="E103" s="938"/>
      <c r="F103" s="875"/>
      <c r="G103" s="870">
        <f t="shared" si="29"/>
        <v>0</v>
      </c>
      <c r="H103" s="874"/>
      <c r="I103" s="938"/>
      <c r="J103" s="875"/>
      <c r="K103" s="875"/>
      <c r="L103" s="870">
        <f t="shared" si="22"/>
        <v>0</v>
      </c>
      <c r="M103" s="874"/>
      <c r="N103" s="938"/>
      <c r="O103" s="875"/>
      <c r="P103" s="875"/>
      <c r="Q103" s="870">
        <f t="shared" si="23"/>
        <v>0</v>
      </c>
      <c r="R103" s="939">
        <f t="shared" si="26"/>
        <v>0</v>
      </c>
      <c r="S103" s="940" t="s">
        <v>653</v>
      </c>
      <c r="T103" s="426">
        <f t="shared" si="30"/>
        <v>0</v>
      </c>
      <c r="U103" s="941">
        <f t="shared" si="28"/>
        <v>0</v>
      </c>
      <c r="V103" s="940" t="s">
        <v>653</v>
      </c>
      <c r="W103" s="942" t="str">
        <f t="shared" si="24"/>
        <v>0</v>
      </c>
      <c r="X103" s="468"/>
      <c r="Y103" s="468"/>
      <c r="Z103" s="700"/>
      <c r="AA103" s="700"/>
      <c r="AB103" s="700"/>
      <c r="AC103" s="700"/>
      <c r="AD103" s="700"/>
      <c r="AE103" s="700"/>
      <c r="AF103" s="700"/>
    </row>
    <row r="104" spans="1:32" s="2" customFormat="1">
      <c r="A104" s="926" t="s">
        <v>1580</v>
      </c>
      <c r="B104" s="998" t="s">
        <v>1649</v>
      </c>
      <c r="C104" s="874">
        <v>8.6999999999999993</v>
      </c>
      <c r="D104" s="938"/>
      <c r="E104" s="938"/>
      <c r="F104" s="875"/>
      <c r="G104" s="870">
        <f t="shared" si="29"/>
        <v>0</v>
      </c>
      <c r="H104" s="874"/>
      <c r="I104" s="938"/>
      <c r="J104" s="875"/>
      <c r="K104" s="875"/>
      <c r="L104" s="870">
        <f t="shared" si="22"/>
        <v>0</v>
      </c>
      <c r="M104" s="874"/>
      <c r="N104" s="938"/>
      <c r="O104" s="875"/>
      <c r="P104" s="875"/>
      <c r="Q104" s="870">
        <f t="shared" si="23"/>
        <v>0</v>
      </c>
      <c r="R104" s="939">
        <f t="shared" si="26"/>
        <v>8.6999999999999993</v>
      </c>
      <c r="S104" s="940" t="s">
        <v>653</v>
      </c>
      <c r="T104" s="426">
        <f t="shared" si="30"/>
        <v>0</v>
      </c>
      <c r="U104" s="941">
        <f t="shared" si="28"/>
        <v>0</v>
      </c>
      <c r="V104" s="940" t="s">
        <v>653</v>
      </c>
      <c r="W104" s="942">
        <f t="shared" si="24"/>
        <v>0</v>
      </c>
      <c r="X104" s="468"/>
      <c r="Y104" s="468"/>
      <c r="Z104" s="700"/>
      <c r="AA104" s="700"/>
      <c r="AB104" s="700"/>
      <c r="AC104" s="700"/>
      <c r="AD104" s="700"/>
      <c r="AE104" s="700"/>
      <c r="AF104" s="700"/>
    </row>
    <row r="105" spans="1:32" s="2" customFormat="1">
      <c r="A105" s="926" t="s">
        <v>1581</v>
      </c>
      <c r="B105" s="1007" t="s">
        <v>1650</v>
      </c>
      <c r="C105" s="874"/>
      <c r="D105" s="938"/>
      <c r="E105" s="938"/>
      <c r="F105" s="875"/>
      <c r="G105" s="870">
        <f t="shared" si="29"/>
        <v>0</v>
      </c>
      <c r="H105" s="874"/>
      <c r="I105" s="938"/>
      <c r="J105" s="875"/>
      <c r="K105" s="875"/>
      <c r="L105" s="870">
        <f t="shared" si="22"/>
        <v>0</v>
      </c>
      <c r="M105" s="874"/>
      <c r="N105" s="938"/>
      <c r="O105" s="875"/>
      <c r="P105" s="875"/>
      <c r="Q105" s="870">
        <f t="shared" si="23"/>
        <v>0</v>
      </c>
      <c r="R105" s="939">
        <f t="shared" si="26"/>
        <v>0</v>
      </c>
      <c r="S105" s="940" t="s">
        <v>653</v>
      </c>
      <c r="T105" s="426">
        <f t="shared" si="30"/>
        <v>0</v>
      </c>
      <c r="U105" s="941">
        <f t="shared" si="28"/>
        <v>0</v>
      </c>
      <c r="V105" s="940" t="s">
        <v>653</v>
      </c>
      <c r="W105" s="942" t="str">
        <f t="shared" si="24"/>
        <v>0</v>
      </c>
      <c r="X105" s="468"/>
      <c r="Y105" s="468"/>
      <c r="Z105" s="700"/>
      <c r="AA105" s="700"/>
      <c r="AB105" s="700"/>
      <c r="AC105" s="700"/>
      <c r="AD105" s="700"/>
      <c r="AE105" s="700"/>
      <c r="AF105" s="700"/>
    </row>
    <row r="106" spans="1:32" s="2" customFormat="1">
      <c r="A106" s="926" t="s">
        <v>1582</v>
      </c>
      <c r="B106" s="998" t="s">
        <v>1651</v>
      </c>
      <c r="C106" s="874">
        <v>2</v>
      </c>
      <c r="D106" s="938"/>
      <c r="E106" s="938"/>
      <c r="F106" s="875"/>
      <c r="G106" s="870">
        <f t="shared" si="29"/>
        <v>0</v>
      </c>
      <c r="H106" s="874"/>
      <c r="I106" s="938"/>
      <c r="J106" s="875"/>
      <c r="K106" s="875"/>
      <c r="L106" s="870">
        <f t="shared" si="22"/>
        <v>0</v>
      </c>
      <c r="M106" s="874"/>
      <c r="N106" s="938"/>
      <c r="O106" s="875"/>
      <c r="P106" s="875"/>
      <c r="Q106" s="870">
        <f t="shared" si="23"/>
        <v>0</v>
      </c>
      <c r="R106" s="939">
        <f t="shared" si="26"/>
        <v>2</v>
      </c>
      <c r="S106" s="940" t="s">
        <v>653</v>
      </c>
      <c r="T106" s="426">
        <f t="shared" si="30"/>
        <v>0</v>
      </c>
      <c r="U106" s="941">
        <f t="shared" si="28"/>
        <v>0</v>
      </c>
      <c r="V106" s="940" t="s">
        <v>653</v>
      </c>
      <c r="W106" s="942">
        <f t="shared" si="24"/>
        <v>0</v>
      </c>
      <c r="X106" s="468"/>
      <c r="Y106" s="468"/>
      <c r="Z106" s="700"/>
      <c r="AA106" s="700"/>
      <c r="AB106" s="700"/>
      <c r="AC106" s="700"/>
      <c r="AD106" s="700"/>
      <c r="AE106" s="700"/>
      <c r="AF106" s="700"/>
    </row>
    <row r="107" spans="1:32" s="2" customFormat="1">
      <c r="A107" s="926" t="s">
        <v>1583</v>
      </c>
      <c r="B107" s="998" t="s">
        <v>1652</v>
      </c>
      <c r="C107" s="874"/>
      <c r="D107" s="938"/>
      <c r="E107" s="938"/>
      <c r="F107" s="875"/>
      <c r="G107" s="870">
        <f t="shared" si="29"/>
        <v>0</v>
      </c>
      <c r="H107" s="874"/>
      <c r="I107" s="938"/>
      <c r="J107" s="875"/>
      <c r="K107" s="875"/>
      <c r="L107" s="870">
        <f t="shared" si="22"/>
        <v>0</v>
      </c>
      <c r="M107" s="874"/>
      <c r="N107" s="938"/>
      <c r="O107" s="875"/>
      <c r="P107" s="875"/>
      <c r="Q107" s="870">
        <f t="shared" si="23"/>
        <v>0</v>
      </c>
      <c r="R107" s="939">
        <f t="shared" si="26"/>
        <v>0</v>
      </c>
      <c r="S107" s="940" t="s">
        <v>653</v>
      </c>
      <c r="T107" s="426">
        <f t="shared" si="30"/>
        <v>0</v>
      </c>
      <c r="U107" s="941">
        <f t="shared" si="28"/>
        <v>0</v>
      </c>
      <c r="V107" s="940" t="s">
        <v>653</v>
      </c>
      <c r="W107" s="942" t="str">
        <f t="shared" si="24"/>
        <v>0</v>
      </c>
      <c r="X107" s="468"/>
      <c r="Y107" s="468"/>
      <c r="Z107" s="700"/>
      <c r="AA107" s="700"/>
      <c r="AB107" s="700"/>
      <c r="AC107" s="700"/>
      <c r="AD107" s="700"/>
      <c r="AE107" s="700"/>
      <c r="AF107" s="700"/>
    </row>
    <row r="108" spans="1:32" s="2" customFormat="1">
      <c r="A108" s="926" t="s">
        <v>1584</v>
      </c>
      <c r="B108" s="998" t="s">
        <v>1653</v>
      </c>
      <c r="C108" s="874"/>
      <c r="D108" s="938"/>
      <c r="E108" s="938"/>
      <c r="F108" s="875"/>
      <c r="G108" s="870">
        <f t="shared" si="29"/>
        <v>0</v>
      </c>
      <c r="H108" s="874"/>
      <c r="I108" s="938"/>
      <c r="J108" s="875"/>
      <c r="K108" s="875"/>
      <c r="L108" s="870">
        <f t="shared" si="22"/>
        <v>0</v>
      </c>
      <c r="M108" s="874"/>
      <c r="N108" s="938"/>
      <c r="O108" s="875"/>
      <c r="P108" s="875"/>
      <c r="Q108" s="870">
        <f t="shared" si="23"/>
        <v>0</v>
      </c>
      <c r="R108" s="939">
        <f t="shared" si="26"/>
        <v>0</v>
      </c>
      <c r="S108" s="940" t="s">
        <v>653</v>
      </c>
      <c r="T108" s="426">
        <f t="shared" si="30"/>
        <v>0</v>
      </c>
      <c r="U108" s="941">
        <f t="shared" si="28"/>
        <v>0</v>
      </c>
      <c r="V108" s="940" t="s">
        <v>653</v>
      </c>
      <c r="W108" s="942" t="str">
        <f t="shared" si="24"/>
        <v>0</v>
      </c>
      <c r="X108" s="468"/>
      <c r="Y108" s="468"/>
      <c r="Z108" s="700"/>
      <c r="AA108" s="700"/>
      <c r="AB108" s="700"/>
      <c r="AC108" s="700"/>
      <c r="AD108" s="700"/>
      <c r="AE108" s="700"/>
      <c r="AF108" s="700"/>
    </row>
    <row r="109" spans="1:32" s="2" customFormat="1">
      <c r="A109" s="926" t="s">
        <v>1585</v>
      </c>
      <c r="B109" s="998" t="s">
        <v>1654</v>
      </c>
      <c r="C109" s="874">
        <v>15</v>
      </c>
      <c r="D109" s="938">
        <v>498.13</v>
      </c>
      <c r="E109" s="938"/>
      <c r="F109" s="875">
        <v>364.3</v>
      </c>
      <c r="G109" s="870">
        <f t="shared" si="29"/>
        <v>133.82999999999998</v>
      </c>
      <c r="H109" s="874"/>
      <c r="I109" s="938"/>
      <c r="J109" s="875"/>
      <c r="K109" s="875"/>
      <c r="L109" s="870">
        <f t="shared" si="22"/>
        <v>0</v>
      </c>
      <c r="M109" s="874"/>
      <c r="N109" s="938"/>
      <c r="O109" s="875"/>
      <c r="P109" s="875"/>
      <c r="Q109" s="870">
        <f t="shared" si="23"/>
        <v>0</v>
      </c>
      <c r="R109" s="939">
        <f t="shared" si="26"/>
        <v>15</v>
      </c>
      <c r="S109" s="940" t="s">
        <v>653</v>
      </c>
      <c r="T109" s="426">
        <f t="shared" si="30"/>
        <v>0</v>
      </c>
      <c r="U109" s="941">
        <f t="shared" si="28"/>
        <v>133.82999999999998</v>
      </c>
      <c r="V109" s="940" t="s">
        <v>653</v>
      </c>
      <c r="W109" s="942">
        <f t="shared" si="24"/>
        <v>0</v>
      </c>
      <c r="X109" s="468"/>
      <c r="Y109" s="468"/>
      <c r="Z109" s="700"/>
      <c r="AA109" s="700"/>
      <c r="AB109" s="700"/>
      <c r="AC109" s="700"/>
      <c r="AD109" s="700"/>
      <c r="AE109" s="700"/>
      <c r="AF109" s="700"/>
    </row>
    <row r="110" spans="1:32" s="2" customFormat="1">
      <c r="A110" s="926" t="s">
        <v>1586</v>
      </c>
      <c r="B110" s="998" t="s">
        <v>1655</v>
      </c>
      <c r="C110" s="874">
        <v>1.3</v>
      </c>
      <c r="D110" s="938"/>
      <c r="E110" s="938"/>
      <c r="F110" s="875"/>
      <c r="G110" s="870">
        <f t="shared" si="29"/>
        <v>0</v>
      </c>
      <c r="H110" s="874"/>
      <c r="I110" s="938"/>
      <c r="J110" s="875"/>
      <c r="K110" s="875"/>
      <c r="L110" s="870">
        <f t="shared" si="22"/>
        <v>0</v>
      </c>
      <c r="M110" s="874"/>
      <c r="N110" s="938"/>
      <c r="O110" s="875"/>
      <c r="P110" s="875"/>
      <c r="Q110" s="870">
        <f t="shared" si="23"/>
        <v>0</v>
      </c>
      <c r="R110" s="939">
        <f t="shared" si="26"/>
        <v>1.3</v>
      </c>
      <c r="S110" s="940" t="s">
        <v>653</v>
      </c>
      <c r="T110" s="426">
        <f t="shared" si="30"/>
        <v>0</v>
      </c>
      <c r="U110" s="941">
        <f t="shared" si="28"/>
        <v>0</v>
      </c>
      <c r="V110" s="940" t="s">
        <v>653</v>
      </c>
      <c r="W110" s="942">
        <f t="shared" si="24"/>
        <v>0</v>
      </c>
      <c r="X110" s="468"/>
      <c r="Y110" s="468"/>
      <c r="Z110" s="700"/>
      <c r="AA110" s="700"/>
      <c r="AB110" s="700"/>
      <c r="AC110" s="700"/>
      <c r="AD110" s="700"/>
      <c r="AE110" s="700"/>
      <c r="AF110" s="700"/>
    </row>
    <row r="111" spans="1:32" s="2" customFormat="1">
      <c r="A111" s="926" t="s">
        <v>1587</v>
      </c>
      <c r="B111" s="1008" t="s">
        <v>1656</v>
      </c>
      <c r="C111" s="874">
        <v>11</v>
      </c>
      <c r="D111" s="938"/>
      <c r="E111" s="938"/>
      <c r="F111" s="875"/>
      <c r="G111" s="870">
        <f t="shared" si="29"/>
        <v>0</v>
      </c>
      <c r="H111" s="874"/>
      <c r="I111" s="938"/>
      <c r="J111" s="875"/>
      <c r="K111" s="875"/>
      <c r="L111" s="870">
        <f t="shared" si="22"/>
        <v>0</v>
      </c>
      <c r="M111" s="874"/>
      <c r="N111" s="938"/>
      <c r="O111" s="875"/>
      <c r="P111" s="875"/>
      <c r="Q111" s="870">
        <f t="shared" si="23"/>
        <v>0</v>
      </c>
      <c r="R111" s="939">
        <f t="shared" si="26"/>
        <v>11</v>
      </c>
      <c r="S111" s="940" t="s">
        <v>653</v>
      </c>
      <c r="T111" s="426">
        <f t="shared" si="30"/>
        <v>0</v>
      </c>
      <c r="U111" s="941">
        <f t="shared" si="28"/>
        <v>0</v>
      </c>
      <c r="V111" s="940" t="s">
        <v>653</v>
      </c>
      <c r="W111" s="942">
        <f t="shared" si="24"/>
        <v>0</v>
      </c>
      <c r="X111" s="468"/>
      <c r="Y111" s="468"/>
      <c r="Z111" s="700"/>
      <c r="AA111" s="700"/>
      <c r="AB111" s="700"/>
      <c r="AC111" s="700"/>
      <c r="AD111" s="700"/>
      <c r="AE111" s="700"/>
      <c r="AF111" s="700"/>
    </row>
    <row r="112" spans="1:32" s="2" customFormat="1">
      <c r="A112" s="926" t="s">
        <v>1588</v>
      </c>
      <c r="B112" s="1001" t="s">
        <v>1657</v>
      </c>
      <c r="C112" s="874">
        <v>25</v>
      </c>
      <c r="D112" s="938"/>
      <c r="E112" s="938"/>
      <c r="F112" s="875"/>
      <c r="G112" s="870">
        <f t="shared" si="29"/>
        <v>0</v>
      </c>
      <c r="H112" s="874"/>
      <c r="I112" s="938"/>
      <c r="J112" s="875"/>
      <c r="K112" s="875"/>
      <c r="L112" s="870">
        <f t="shared" si="22"/>
        <v>0</v>
      </c>
      <c r="M112" s="874"/>
      <c r="N112" s="938"/>
      <c r="O112" s="875"/>
      <c r="P112" s="875"/>
      <c r="Q112" s="870">
        <f t="shared" si="23"/>
        <v>0</v>
      </c>
      <c r="R112" s="939">
        <f t="shared" si="26"/>
        <v>25</v>
      </c>
      <c r="S112" s="940" t="s">
        <v>653</v>
      </c>
      <c r="T112" s="426">
        <f t="shared" si="30"/>
        <v>0</v>
      </c>
      <c r="U112" s="941">
        <f t="shared" si="28"/>
        <v>0</v>
      </c>
      <c r="V112" s="940" t="s">
        <v>653</v>
      </c>
      <c r="W112" s="942">
        <f t="shared" si="24"/>
        <v>0</v>
      </c>
      <c r="X112" s="468"/>
      <c r="Y112" s="468"/>
      <c r="Z112" s="700"/>
      <c r="AA112" s="700"/>
      <c r="AB112" s="700"/>
      <c r="AC112" s="700"/>
      <c r="AD112" s="700"/>
      <c r="AE112" s="700"/>
      <c r="AF112" s="700"/>
    </row>
    <row r="113" spans="1:32" s="2" customFormat="1">
      <c r="A113" s="926" t="s">
        <v>1589</v>
      </c>
      <c r="B113" s="998" t="s">
        <v>1658</v>
      </c>
      <c r="C113" s="874"/>
      <c r="D113" s="938"/>
      <c r="E113" s="938"/>
      <c r="F113" s="875"/>
      <c r="G113" s="870">
        <f t="shared" si="29"/>
        <v>0</v>
      </c>
      <c r="H113" s="874"/>
      <c r="I113" s="938"/>
      <c r="J113" s="875"/>
      <c r="K113" s="875"/>
      <c r="L113" s="870">
        <f t="shared" si="22"/>
        <v>0</v>
      </c>
      <c r="M113" s="874"/>
      <c r="N113" s="938"/>
      <c r="O113" s="875"/>
      <c r="P113" s="875"/>
      <c r="Q113" s="870">
        <f t="shared" si="23"/>
        <v>0</v>
      </c>
      <c r="R113" s="939">
        <f t="shared" si="26"/>
        <v>0</v>
      </c>
      <c r="S113" s="940" t="s">
        <v>653</v>
      </c>
      <c r="T113" s="426">
        <f t="shared" si="30"/>
        <v>0</v>
      </c>
      <c r="U113" s="941">
        <f t="shared" si="28"/>
        <v>0</v>
      </c>
      <c r="V113" s="940" t="s">
        <v>653</v>
      </c>
      <c r="W113" s="942" t="str">
        <f t="shared" si="24"/>
        <v>0</v>
      </c>
      <c r="X113" s="468"/>
      <c r="Y113" s="468"/>
      <c r="Z113" s="700"/>
      <c r="AA113" s="700"/>
      <c r="AB113" s="700"/>
      <c r="AC113" s="700"/>
      <c r="AD113" s="700"/>
      <c r="AE113" s="700"/>
      <c r="AF113" s="700"/>
    </row>
    <row r="114" spans="1:32" s="2" customFormat="1">
      <c r="A114" s="926" t="s">
        <v>1590</v>
      </c>
      <c r="B114" s="1001" t="s">
        <v>1659</v>
      </c>
      <c r="C114" s="874">
        <v>6</v>
      </c>
      <c r="D114" s="938"/>
      <c r="E114" s="938">
        <v>4.5890000000000004</v>
      </c>
      <c r="F114" s="875"/>
      <c r="G114" s="870">
        <f t="shared" si="29"/>
        <v>4.5890000000000004</v>
      </c>
      <c r="H114" s="874"/>
      <c r="I114" s="938"/>
      <c r="J114" s="875"/>
      <c r="K114" s="875"/>
      <c r="L114" s="870">
        <f t="shared" si="22"/>
        <v>0</v>
      </c>
      <c r="M114" s="874"/>
      <c r="N114" s="938"/>
      <c r="O114" s="875"/>
      <c r="P114" s="875"/>
      <c r="Q114" s="870">
        <f t="shared" si="23"/>
        <v>0</v>
      </c>
      <c r="R114" s="939">
        <f t="shared" si="26"/>
        <v>6</v>
      </c>
      <c r="S114" s="940" t="s">
        <v>653</v>
      </c>
      <c r="T114" s="426">
        <f t="shared" si="30"/>
        <v>4.5890000000000004</v>
      </c>
      <c r="U114" s="941">
        <f t="shared" si="28"/>
        <v>4.5890000000000004</v>
      </c>
      <c r="V114" s="940" t="s">
        <v>653</v>
      </c>
      <c r="W114" s="942">
        <f t="shared" si="24"/>
        <v>0.76483333333333337</v>
      </c>
      <c r="X114" s="468"/>
      <c r="Y114" s="468"/>
      <c r="Z114" s="700"/>
      <c r="AA114" s="700"/>
      <c r="AB114" s="700"/>
      <c r="AC114" s="700"/>
      <c r="AD114" s="700"/>
      <c r="AE114" s="700"/>
      <c r="AF114" s="700"/>
    </row>
    <row r="115" spans="1:32" s="2" customFormat="1">
      <c r="A115" s="926" t="s">
        <v>1591</v>
      </c>
      <c r="B115" s="998" t="s">
        <v>1660</v>
      </c>
      <c r="C115" s="874">
        <v>40</v>
      </c>
      <c r="D115" s="938"/>
      <c r="E115" s="938"/>
      <c r="F115" s="875"/>
      <c r="G115" s="870">
        <f t="shared" si="29"/>
        <v>0</v>
      </c>
      <c r="H115" s="874"/>
      <c r="I115" s="938"/>
      <c r="J115" s="875"/>
      <c r="K115" s="875"/>
      <c r="L115" s="870">
        <f t="shared" si="22"/>
        <v>0</v>
      </c>
      <c r="M115" s="874"/>
      <c r="N115" s="938"/>
      <c r="O115" s="875"/>
      <c r="P115" s="875"/>
      <c r="Q115" s="870">
        <f t="shared" si="23"/>
        <v>0</v>
      </c>
      <c r="R115" s="939">
        <f t="shared" si="26"/>
        <v>40</v>
      </c>
      <c r="S115" s="940" t="s">
        <v>653</v>
      </c>
      <c r="T115" s="426">
        <f t="shared" si="30"/>
        <v>0</v>
      </c>
      <c r="U115" s="941">
        <f t="shared" si="28"/>
        <v>0</v>
      </c>
      <c r="V115" s="940" t="s">
        <v>653</v>
      </c>
      <c r="W115" s="942">
        <f t="shared" si="24"/>
        <v>0</v>
      </c>
      <c r="X115" s="468"/>
      <c r="Y115" s="468"/>
      <c r="Z115" s="700"/>
      <c r="AA115" s="700"/>
      <c r="AB115" s="700"/>
      <c r="AC115" s="700"/>
      <c r="AD115" s="700"/>
      <c r="AE115" s="700"/>
      <c r="AF115" s="700"/>
    </row>
    <row r="116" spans="1:32" s="2" customFormat="1">
      <c r="A116" s="926" t="s">
        <v>1592</v>
      </c>
      <c r="B116" s="998" t="s">
        <v>1661</v>
      </c>
      <c r="C116" s="874">
        <v>1</v>
      </c>
      <c r="D116" s="938"/>
      <c r="E116" s="938"/>
      <c r="F116" s="875"/>
      <c r="G116" s="870">
        <f t="shared" si="29"/>
        <v>0</v>
      </c>
      <c r="H116" s="874"/>
      <c r="I116" s="938"/>
      <c r="J116" s="875"/>
      <c r="K116" s="875"/>
      <c r="L116" s="870">
        <f t="shared" si="22"/>
        <v>0</v>
      </c>
      <c r="M116" s="874"/>
      <c r="N116" s="938"/>
      <c r="O116" s="875"/>
      <c r="P116" s="875"/>
      <c r="Q116" s="870">
        <f t="shared" si="23"/>
        <v>0</v>
      </c>
      <c r="R116" s="939">
        <f t="shared" si="26"/>
        <v>1</v>
      </c>
      <c r="S116" s="940" t="s">
        <v>653</v>
      </c>
      <c r="T116" s="426">
        <f t="shared" si="30"/>
        <v>0</v>
      </c>
      <c r="U116" s="941">
        <f t="shared" si="28"/>
        <v>0</v>
      </c>
      <c r="V116" s="940" t="s">
        <v>653</v>
      </c>
      <c r="W116" s="942">
        <f t="shared" si="24"/>
        <v>0</v>
      </c>
      <c r="X116" s="468"/>
      <c r="Y116" s="468"/>
      <c r="Z116" s="700"/>
      <c r="AA116" s="700"/>
      <c r="AB116" s="700"/>
      <c r="AC116" s="700"/>
      <c r="AD116" s="700"/>
      <c r="AE116" s="700"/>
      <c r="AF116" s="700"/>
    </row>
    <row r="117" spans="1:32" s="2" customFormat="1">
      <c r="A117" s="926" t="s">
        <v>1593</v>
      </c>
      <c r="B117" s="998" t="s">
        <v>1662</v>
      </c>
      <c r="C117" s="874">
        <v>50</v>
      </c>
      <c r="D117" s="938"/>
      <c r="E117" s="938">
        <v>7.0890000000000004</v>
      </c>
      <c r="F117" s="875"/>
      <c r="G117" s="870">
        <f t="shared" si="29"/>
        <v>7.0890000000000004</v>
      </c>
      <c r="H117" s="874"/>
      <c r="I117" s="938"/>
      <c r="J117" s="875"/>
      <c r="K117" s="875"/>
      <c r="L117" s="870">
        <f t="shared" si="22"/>
        <v>0</v>
      </c>
      <c r="M117" s="874"/>
      <c r="N117" s="938"/>
      <c r="O117" s="875"/>
      <c r="P117" s="875"/>
      <c r="Q117" s="870">
        <f t="shared" si="23"/>
        <v>0</v>
      </c>
      <c r="R117" s="939">
        <f t="shared" si="26"/>
        <v>50</v>
      </c>
      <c r="S117" s="940" t="s">
        <v>653</v>
      </c>
      <c r="T117" s="426">
        <f t="shared" si="30"/>
        <v>7.0890000000000004</v>
      </c>
      <c r="U117" s="941">
        <f t="shared" si="28"/>
        <v>7.0890000000000004</v>
      </c>
      <c r="V117" s="940" t="s">
        <v>653</v>
      </c>
      <c r="W117" s="942">
        <f t="shared" si="24"/>
        <v>0.14178000000000002</v>
      </c>
      <c r="X117" s="468"/>
      <c r="Y117" s="468"/>
      <c r="Z117" s="700"/>
      <c r="AA117" s="700"/>
      <c r="AB117" s="700"/>
      <c r="AC117" s="700"/>
      <c r="AD117" s="700"/>
      <c r="AE117" s="700"/>
      <c r="AF117" s="700"/>
    </row>
    <row r="118" spans="1:32" s="2" customFormat="1">
      <c r="A118" s="926" t="s">
        <v>1594</v>
      </c>
      <c r="B118" s="1001" t="s">
        <v>1663</v>
      </c>
      <c r="C118" s="874">
        <v>82</v>
      </c>
      <c r="D118" s="938">
        <v>136.44</v>
      </c>
      <c r="E118" s="875">
        <v>10.14</v>
      </c>
      <c r="F118" s="875">
        <v>132.38999999999999</v>
      </c>
      <c r="G118" s="870">
        <f t="shared" si="25"/>
        <v>14.189999999999998</v>
      </c>
      <c r="H118" s="874"/>
      <c r="I118" s="938"/>
      <c r="J118" s="875"/>
      <c r="K118" s="875"/>
      <c r="L118" s="870">
        <f t="shared" si="22"/>
        <v>0</v>
      </c>
      <c r="M118" s="874"/>
      <c r="N118" s="938"/>
      <c r="O118" s="875"/>
      <c r="P118" s="875"/>
      <c r="Q118" s="870">
        <f t="shared" si="23"/>
        <v>0</v>
      </c>
      <c r="R118" s="939">
        <f t="shared" si="26"/>
        <v>82</v>
      </c>
      <c r="S118" s="940" t="s">
        <v>653</v>
      </c>
      <c r="T118" s="426">
        <f t="shared" si="27"/>
        <v>10.14</v>
      </c>
      <c r="U118" s="941">
        <f t="shared" si="28"/>
        <v>14.189999999999998</v>
      </c>
      <c r="V118" s="940" t="s">
        <v>653</v>
      </c>
      <c r="W118" s="942">
        <f t="shared" si="24"/>
        <v>0.12365853658536587</v>
      </c>
      <c r="X118" s="468"/>
      <c r="Y118" s="468"/>
      <c r="Z118" s="700"/>
      <c r="AA118" s="700"/>
      <c r="AB118" s="700"/>
      <c r="AC118" s="700"/>
      <c r="AD118" s="700"/>
      <c r="AE118" s="700"/>
      <c r="AF118" s="700"/>
    </row>
    <row r="119" spans="1:32" s="2" customFormat="1">
      <c r="A119" s="926" t="s">
        <v>1595</v>
      </c>
      <c r="B119" s="998" t="s">
        <v>1664</v>
      </c>
      <c r="C119" s="874">
        <v>2</v>
      </c>
      <c r="D119" s="938"/>
      <c r="E119" s="875">
        <v>0.87</v>
      </c>
      <c r="F119" s="875"/>
      <c r="G119" s="870">
        <f t="shared" si="25"/>
        <v>0.87</v>
      </c>
      <c r="H119" s="874"/>
      <c r="I119" s="938"/>
      <c r="J119" s="875"/>
      <c r="K119" s="875"/>
      <c r="L119" s="870">
        <f t="shared" si="22"/>
        <v>0</v>
      </c>
      <c r="M119" s="874"/>
      <c r="N119" s="938"/>
      <c r="O119" s="875"/>
      <c r="P119" s="875"/>
      <c r="Q119" s="870">
        <f t="shared" si="23"/>
        <v>0</v>
      </c>
      <c r="R119" s="939">
        <f t="shared" si="26"/>
        <v>2</v>
      </c>
      <c r="S119" s="940" t="s">
        <v>653</v>
      </c>
      <c r="T119" s="426">
        <f t="shared" si="27"/>
        <v>0.87</v>
      </c>
      <c r="U119" s="941">
        <f t="shared" si="28"/>
        <v>0.87</v>
      </c>
      <c r="V119" s="940" t="s">
        <v>653</v>
      </c>
      <c r="W119" s="942">
        <f t="shared" si="24"/>
        <v>0.435</v>
      </c>
      <c r="X119" s="468"/>
      <c r="Y119" s="468"/>
      <c r="Z119" s="700"/>
      <c r="AA119" s="700"/>
      <c r="AB119" s="700"/>
      <c r="AC119" s="700"/>
      <c r="AD119" s="700"/>
      <c r="AE119" s="700"/>
      <c r="AF119" s="700"/>
    </row>
    <row r="120" spans="1:32" s="2" customFormat="1">
      <c r="A120" s="926" t="s">
        <v>1596</v>
      </c>
      <c r="B120" s="1001" t="s">
        <v>1665</v>
      </c>
      <c r="C120" s="874"/>
      <c r="D120" s="938"/>
      <c r="E120" s="875"/>
      <c r="F120" s="875"/>
      <c r="G120" s="870">
        <f t="shared" si="25"/>
        <v>0</v>
      </c>
      <c r="H120" s="874"/>
      <c r="I120" s="938"/>
      <c r="J120" s="875"/>
      <c r="K120" s="875"/>
      <c r="L120" s="870">
        <f t="shared" si="22"/>
        <v>0</v>
      </c>
      <c r="M120" s="874"/>
      <c r="N120" s="938"/>
      <c r="O120" s="875"/>
      <c r="P120" s="875"/>
      <c r="Q120" s="870">
        <f t="shared" si="23"/>
        <v>0</v>
      </c>
      <c r="R120" s="939">
        <f t="shared" si="26"/>
        <v>0</v>
      </c>
      <c r="S120" s="940" t="s">
        <v>653</v>
      </c>
      <c r="T120" s="426">
        <f t="shared" si="27"/>
        <v>0</v>
      </c>
      <c r="U120" s="941">
        <f t="shared" si="28"/>
        <v>0</v>
      </c>
      <c r="V120" s="940" t="s">
        <v>653</v>
      </c>
      <c r="W120" s="942" t="str">
        <f t="shared" si="24"/>
        <v>0</v>
      </c>
      <c r="X120" s="468"/>
      <c r="Y120" s="468"/>
      <c r="Z120" s="700"/>
      <c r="AA120" s="700"/>
      <c r="AB120" s="700"/>
      <c r="AC120" s="700"/>
      <c r="AD120" s="700"/>
      <c r="AE120" s="700"/>
      <c r="AF120" s="700"/>
    </row>
    <row r="121" spans="1:32" s="2" customFormat="1">
      <c r="A121" s="926" t="s">
        <v>1597</v>
      </c>
      <c r="B121" s="998" t="s">
        <v>1666</v>
      </c>
      <c r="C121" s="874">
        <v>74.72</v>
      </c>
      <c r="D121" s="938">
        <v>118.63</v>
      </c>
      <c r="E121" s="875">
        <v>71.5</v>
      </c>
      <c r="F121" s="875">
        <v>190.13</v>
      </c>
      <c r="G121" s="870">
        <f t="shared" si="25"/>
        <v>0</v>
      </c>
      <c r="H121" s="874"/>
      <c r="I121" s="938"/>
      <c r="J121" s="875"/>
      <c r="K121" s="875"/>
      <c r="L121" s="870">
        <f t="shared" si="22"/>
        <v>0</v>
      </c>
      <c r="M121" s="874"/>
      <c r="N121" s="938"/>
      <c r="O121" s="875"/>
      <c r="P121" s="875"/>
      <c r="Q121" s="870">
        <f t="shared" si="23"/>
        <v>0</v>
      </c>
      <c r="R121" s="939">
        <f t="shared" si="26"/>
        <v>74.72</v>
      </c>
      <c r="S121" s="940" t="s">
        <v>653</v>
      </c>
      <c r="T121" s="426">
        <f t="shared" si="27"/>
        <v>71.5</v>
      </c>
      <c r="U121" s="941">
        <f t="shared" si="28"/>
        <v>0</v>
      </c>
      <c r="V121" s="940" t="s">
        <v>653</v>
      </c>
      <c r="W121" s="942">
        <f t="shared" si="24"/>
        <v>0.9569057815845825</v>
      </c>
      <c r="X121" s="468"/>
      <c r="Y121" s="468"/>
      <c r="Z121" s="700"/>
      <c r="AA121" s="700"/>
      <c r="AB121" s="700"/>
      <c r="AC121" s="700"/>
      <c r="AD121" s="700"/>
      <c r="AE121" s="700"/>
      <c r="AF121" s="700"/>
    </row>
    <row r="122" spans="1:32" s="2" customFormat="1">
      <c r="A122" s="926" t="s">
        <v>1598</v>
      </c>
      <c r="B122" s="998" t="s">
        <v>1667</v>
      </c>
      <c r="C122" s="874"/>
      <c r="D122" s="938">
        <v>28.88</v>
      </c>
      <c r="E122" s="875"/>
      <c r="F122" s="875">
        <v>17.8</v>
      </c>
      <c r="G122" s="870">
        <f t="shared" si="25"/>
        <v>11.079999999999998</v>
      </c>
      <c r="H122" s="874"/>
      <c r="I122" s="938"/>
      <c r="J122" s="875"/>
      <c r="K122" s="875"/>
      <c r="L122" s="870">
        <f t="shared" si="22"/>
        <v>0</v>
      </c>
      <c r="M122" s="874"/>
      <c r="N122" s="938"/>
      <c r="O122" s="875"/>
      <c r="P122" s="875"/>
      <c r="Q122" s="870">
        <f t="shared" si="23"/>
        <v>0</v>
      </c>
      <c r="R122" s="939">
        <f t="shared" si="26"/>
        <v>0</v>
      </c>
      <c r="S122" s="940" t="s">
        <v>653</v>
      </c>
      <c r="T122" s="426">
        <f t="shared" si="27"/>
        <v>0</v>
      </c>
      <c r="U122" s="941">
        <f t="shared" si="28"/>
        <v>11.079999999999998</v>
      </c>
      <c r="V122" s="940" t="s">
        <v>653</v>
      </c>
      <c r="W122" s="942" t="str">
        <f t="shared" si="24"/>
        <v>0</v>
      </c>
      <c r="X122" s="468"/>
      <c r="Y122" s="468"/>
      <c r="Z122" s="700"/>
      <c r="AA122" s="700"/>
      <c r="AB122" s="700"/>
      <c r="AC122" s="700"/>
      <c r="AD122" s="700"/>
      <c r="AE122" s="700"/>
      <c r="AF122" s="700"/>
    </row>
    <row r="123" spans="1:32" s="2" customFormat="1">
      <c r="A123" s="926" t="s">
        <v>1599</v>
      </c>
      <c r="B123" s="998" t="s">
        <v>1668</v>
      </c>
      <c r="C123" s="874">
        <v>8.4</v>
      </c>
      <c r="D123" s="938"/>
      <c r="E123" s="875"/>
      <c r="F123" s="875"/>
      <c r="G123" s="870">
        <f t="shared" si="25"/>
        <v>0</v>
      </c>
      <c r="H123" s="874"/>
      <c r="I123" s="938"/>
      <c r="J123" s="875"/>
      <c r="K123" s="875"/>
      <c r="L123" s="870">
        <f t="shared" si="22"/>
        <v>0</v>
      </c>
      <c r="M123" s="874"/>
      <c r="N123" s="938"/>
      <c r="O123" s="875"/>
      <c r="P123" s="875"/>
      <c r="Q123" s="870">
        <f t="shared" si="23"/>
        <v>0</v>
      </c>
      <c r="R123" s="939">
        <f t="shared" si="26"/>
        <v>8.4</v>
      </c>
      <c r="S123" s="940" t="s">
        <v>653</v>
      </c>
      <c r="T123" s="426">
        <f t="shared" si="27"/>
        <v>0</v>
      </c>
      <c r="U123" s="941">
        <f t="shared" si="28"/>
        <v>0</v>
      </c>
      <c r="V123" s="940" t="s">
        <v>653</v>
      </c>
      <c r="W123" s="942">
        <f t="shared" si="24"/>
        <v>0</v>
      </c>
      <c r="X123" s="468"/>
      <c r="Y123" s="468"/>
      <c r="Z123" s="700"/>
      <c r="AA123" s="700"/>
      <c r="AB123" s="700"/>
      <c r="AC123" s="700"/>
      <c r="AD123" s="700"/>
      <c r="AE123" s="700"/>
      <c r="AF123" s="700"/>
    </row>
    <row r="124" spans="1:32" s="2" customFormat="1">
      <c r="A124" s="926" t="s">
        <v>1600</v>
      </c>
      <c r="B124" s="998" t="s">
        <v>1669</v>
      </c>
      <c r="C124" s="874">
        <v>15</v>
      </c>
      <c r="D124" s="938"/>
      <c r="E124" s="875"/>
      <c r="F124" s="875"/>
      <c r="G124" s="870">
        <f t="shared" si="25"/>
        <v>0</v>
      </c>
      <c r="H124" s="874"/>
      <c r="I124" s="938"/>
      <c r="J124" s="875"/>
      <c r="K124" s="875"/>
      <c r="L124" s="870">
        <f t="shared" si="22"/>
        <v>0</v>
      </c>
      <c r="M124" s="874"/>
      <c r="N124" s="938"/>
      <c r="O124" s="875"/>
      <c r="P124" s="875"/>
      <c r="Q124" s="870">
        <f t="shared" si="23"/>
        <v>0</v>
      </c>
      <c r="R124" s="939">
        <f t="shared" si="26"/>
        <v>15</v>
      </c>
      <c r="S124" s="940" t="s">
        <v>653</v>
      </c>
      <c r="T124" s="426">
        <f t="shared" si="27"/>
        <v>0</v>
      </c>
      <c r="U124" s="941">
        <f t="shared" si="28"/>
        <v>0</v>
      </c>
      <c r="V124" s="940" t="s">
        <v>653</v>
      </c>
      <c r="W124" s="942">
        <f t="shared" si="24"/>
        <v>0</v>
      </c>
      <c r="X124" s="468"/>
      <c r="Y124" s="468"/>
      <c r="Z124" s="700"/>
      <c r="AA124" s="700"/>
      <c r="AB124" s="700"/>
      <c r="AC124" s="700"/>
      <c r="AD124" s="700"/>
      <c r="AE124" s="700"/>
      <c r="AF124" s="700"/>
    </row>
    <row r="125" spans="1:32" s="2" customFormat="1">
      <c r="A125" s="926" t="s">
        <v>1601</v>
      </c>
      <c r="B125" s="945" t="s">
        <v>1670</v>
      </c>
      <c r="C125" s="874"/>
      <c r="D125" s="938"/>
      <c r="E125" s="875">
        <v>28</v>
      </c>
      <c r="F125" s="875"/>
      <c r="G125" s="870">
        <f t="shared" si="25"/>
        <v>28</v>
      </c>
      <c r="H125" s="874"/>
      <c r="I125" s="938"/>
      <c r="J125" s="875"/>
      <c r="K125" s="875"/>
      <c r="L125" s="870">
        <f t="shared" si="22"/>
        <v>0</v>
      </c>
      <c r="M125" s="874"/>
      <c r="N125" s="938"/>
      <c r="O125" s="875"/>
      <c r="P125" s="875"/>
      <c r="Q125" s="870">
        <f t="shared" si="23"/>
        <v>0</v>
      </c>
      <c r="R125" s="939">
        <f t="shared" si="26"/>
        <v>0</v>
      </c>
      <c r="S125" s="940" t="s">
        <v>653</v>
      </c>
      <c r="T125" s="426">
        <f t="shared" si="27"/>
        <v>28</v>
      </c>
      <c r="U125" s="941">
        <f t="shared" si="28"/>
        <v>28</v>
      </c>
      <c r="V125" s="940" t="s">
        <v>653</v>
      </c>
      <c r="W125" s="942" t="str">
        <f t="shared" si="24"/>
        <v>0</v>
      </c>
      <c r="X125" s="468"/>
      <c r="Y125" s="468"/>
      <c r="Z125" s="700"/>
      <c r="AA125" s="700"/>
      <c r="AB125" s="700"/>
      <c r="AC125" s="700"/>
      <c r="AD125" s="700"/>
      <c r="AE125" s="700"/>
      <c r="AF125" s="700"/>
    </row>
    <row r="126" spans="1:32" s="2" customFormat="1">
      <c r="A126" s="926" t="s">
        <v>1602</v>
      </c>
      <c r="B126" s="945" t="s">
        <v>1673</v>
      </c>
      <c r="C126" s="874"/>
      <c r="D126" s="938"/>
      <c r="E126" s="875">
        <v>1.63</v>
      </c>
      <c r="F126" s="875">
        <v>1.63</v>
      </c>
      <c r="G126" s="870">
        <f t="shared" si="25"/>
        <v>0</v>
      </c>
      <c r="H126" s="874"/>
      <c r="I126" s="938"/>
      <c r="J126" s="875"/>
      <c r="K126" s="875"/>
      <c r="L126" s="870">
        <f t="shared" si="22"/>
        <v>0</v>
      </c>
      <c r="M126" s="874"/>
      <c r="N126" s="938"/>
      <c r="O126" s="875"/>
      <c r="P126" s="875"/>
      <c r="Q126" s="870">
        <f t="shared" si="23"/>
        <v>0</v>
      </c>
      <c r="R126" s="939">
        <f t="shared" si="26"/>
        <v>0</v>
      </c>
      <c r="S126" s="940" t="s">
        <v>653</v>
      </c>
      <c r="T126" s="426">
        <f t="shared" si="27"/>
        <v>1.63</v>
      </c>
      <c r="U126" s="941">
        <f t="shared" si="28"/>
        <v>0</v>
      </c>
      <c r="V126" s="940" t="s">
        <v>653</v>
      </c>
      <c r="W126" s="942" t="str">
        <f t="shared" si="24"/>
        <v>0</v>
      </c>
      <c r="X126" s="468"/>
      <c r="Y126" s="468"/>
      <c r="Z126" s="700"/>
      <c r="AA126" s="700"/>
      <c r="AB126" s="700"/>
      <c r="AC126" s="700"/>
      <c r="AD126" s="700"/>
      <c r="AE126" s="700"/>
      <c r="AF126" s="700"/>
    </row>
    <row r="127" spans="1:32" s="2" customFormat="1">
      <c r="A127" s="926" t="s">
        <v>1603</v>
      </c>
      <c r="B127" s="945"/>
      <c r="C127" s="874"/>
      <c r="D127" s="938"/>
      <c r="E127" s="875"/>
      <c r="F127" s="875"/>
      <c r="G127" s="870">
        <f t="shared" si="25"/>
        <v>0</v>
      </c>
      <c r="H127" s="874"/>
      <c r="I127" s="938"/>
      <c r="J127" s="875"/>
      <c r="K127" s="875"/>
      <c r="L127" s="870">
        <f t="shared" si="22"/>
        <v>0</v>
      </c>
      <c r="M127" s="874"/>
      <c r="N127" s="938"/>
      <c r="O127" s="875"/>
      <c r="P127" s="875"/>
      <c r="Q127" s="870">
        <f t="shared" si="23"/>
        <v>0</v>
      </c>
      <c r="R127" s="939">
        <f t="shared" si="26"/>
        <v>0</v>
      </c>
      <c r="S127" s="940" t="s">
        <v>653</v>
      </c>
      <c r="T127" s="426">
        <f t="shared" si="27"/>
        <v>0</v>
      </c>
      <c r="U127" s="941">
        <f t="shared" si="28"/>
        <v>0</v>
      </c>
      <c r="V127" s="940" t="s">
        <v>653</v>
      </c>
      <c r="W127" s="942" t="str">
        <f t="shared" si="24"/>
        <v>0</v>
      </c>
      <c r="X127" s="468"/>
      <c r="Y127" s="468"/>
      <c r="Z127" s="700"/>
      <c r="AA127" s="700"/>
      <c r="AB127" s="700"/>
      <c r="AC127" s="700"/>
      <c r="AD127" s="700"/>
      <c r="AE127" s="700"/>
      <c r="AF127" s="700"/>
    </row>
    <row r="128" spans="1:32" s="2" customFormat="1">
      <c r="A128" s="926" t="s">
        <v>1604</v>
      </c>
      <c r="B128" s="945"/>
      <c r="C128" s="874"/>
      <c r="D128" s="938"/>
      <c r="E128" s="875"/>
      <c r="F128" s="875"/>
      <c r="G128" s="870">
        <f t="shared" si="25"/>
        <v>0</v>
      </c>
      <c r="H128" s="874"/>
      <c r="I128" s="938"/>
      <c r="J128" s="875"/>
      <c r="K128" s="875"/>
      <c r="L128" s="870">
        <f t="shared" si="22"/>
        <v>0</v>
      </c>
      <c r="M128" s="874"/>
      <c r="N128" s="938"/>
      <c r="O128" s="875"/>
      <c r="P128" s="875"/>
      <c r="Q128" s="870">
        <f t="shared" si="23"/>
        <v>0</v>
      </c>
      <c r="R128" s="939">
        <f t="shared" si="26"/>
        <v>0</v>
      </c>
      <c r="S128" s="940" t="s">
        <v>653</v>
      </c>
      <c r="T128" s="426">
        <f t="shared" si="27"/>
        <v>0</v>
      </c>
      <c r="U128" s="941">
        <f t="shared" si="28"/>
        <v>0</v>
      </c>
      <c r="V128" s="940" t="s">
        <v>653</v>
      </c>
      <c r="W128" s="942" t="str">
        <f t="shared" si="24"/>
        <v>0</v>
      </c>
      <c r="X128" s="468"/>
      <c r="Y128" s="468"/>
      <c r="Z128" s="700"/>
      <c r="AA128" s="700"/>
      <c r="AB128" s="700"/>
      <c r="AC128" s="700"/>
      <c r="AD128" s="700"/>
      <c r="AE128" s="700"/>
      <c r="AF128" s="700"/>
    </row>
    <row r="129" spans="1:32" s="2" customFormat="1">
      <c r="A129" s="926" t="s">
        <v>1605</v>
      </c>
      <c r="B129" s="945"/>
      <c r="C129" s="874"/>
      <c r="D129" s="938"/>
      <c r="E129" s="875"/>
      <c r="F129" s="875"/>
      <c r="G129" s="870">
        <f t="shared" si="25"/>
        <v>0</v>
      </c>
      <c r="H129" s="874"/>
      <c r="I129" s="938"/>
      <c r="J129" s="875"/>
      <c r="K129" s="875"/>
      <c r="L129" s="870">
        <f t="shared" si="22"/>
        <v>0</v>
      </c>
      <c r="M129" s="874"/>
      <c r="N129" s="938"/>
      <c r="O129" s="875"/>
      <c r="P129" s="875"/>
      <c r="Q129" s="870">
        <f t="shared" si="23"/>
        <v>0</v>
      </c>
      <c r="R129" s="939">
        <f t="shared" si="26"/>
        <v>0</v>
      </c>
      <c r="S129" s="940" t="s">
        <v>653</v>
      </c>
      <c r="T129" s="426">
        <f t="shared" si="27"/>
        <v>0</v>
      </c>
      <c r="U129" s="941">
        <f t="shared" si="28"/>
        <v>0</v>
      </c>
      <c r="V129" s="940" t="s">
        <v>653</v>
      </c>
      <c r="W129" s="942" t="str">
        <f t="shared" si="24"/>
        <v>0</v>
      </c>
      <c r="X129" s="468"/>
      <c r="Y129" s="468"/>
      <c r="Z129" s="700"/>
      <c r="AA129" s="700"/>
      <c r="AB129" s="700"/>
      <c r="AC129" s="700"/>
      <c r="AD129" s="700"/>
      <c r="AE129" s="700"/>
      <c r="AF129" s="700"/>
    </row>
    <row r="130" spans="1:32" s="2" customFormat="1" ht="15.75" thickBot="1">
      <c r="A130" s="948" t="s">
        <v>1606</v>
      </c>
      <c r="B130" s="949"/>
      <c r="C130" s="950"/>
      <c r="D130" s="951"/>
      <c r="E130" s="952"/>
      <c r="F130" s="952"/>
      <c r="G130" s="953">
        <f t="shared" si="25"/>
        <v>0</v>
      </c>
      <c r="H130" s="950"/>
      <c r="I130" s="951"/>
      <c r="J130" s="952"/>
      <c r="K130" s="952"/>
      <c r="L130" s="953">
        <f t="shared" si="22"/>
        <v>0</v>
      </c>
      <c r="M130" s="950"/>
      <c r="N130" s="951"/>
      <c r="O130" s="952"/>
      <c r="P130" s="952"/>
      <c r="Q130" s="953">
        <f t="shared" si="23"/>
        <v>0</v>
      </c>
      <c r="R130" s="954">
        <f t="shared" si="26"/>
        <v>0</v>
      </c>
      <c r="S130" s="955" t="s">
        <v>653</v>
      </c>
      <c r="T130" s="956">
        <f t="shared" si="27"/>
        <v>0</v>
      </c>
      <c r="U130" s="957">
        <f t="shared" si="28"/>
        <v>0</v>
      </c>
      <c r="V130" s="955" t="s">
        <v>653</v>
      </c>
      <c r="W130" s="958" t="str">
        <f t="shared" si="24"/>
        <v>0</v>
      </c>
      <c r="X130" s="468"/>
      <c r="Y130" s="468"/>
      <c r="Z130" s="700"/>
      <c r="AA130" s="700"/>
      <c r="AB130" s="700"/>
      <c r="AC130" s="700"/>
      <c r="AD130" s="700"/>
      <c r="AE130" s="700"/>
      <c r="AF130" s="700"/>
    </row>
    <row r="131" spans="1:32" s="2" customFormat="1">
      <c r="A131" s="959"/>
      <c r="B131" s="960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468"/>
      <c r="Y131" s="468"/>
      <c r="Z131" s="700"/>
      <c r="AA131" s="700"/>
      <c r="AB131" s="700"/>
      <c r="AC131" s="700"/>
      <c r="AD131" s="700"/>
      <c r="AE131" s="700"/>
      <c r="AF131" s="700"/>
    </row>
    <row r="132" spans="1:32" s="2" customFormat="1">
      <c r="A132" s="959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468"/>
      <c r="Y132" s="468"/>
      <c r="Z132" s="700"/>
      <c r="AA132" s="700"/>
      <c r="AB132" s="700"/>
      <c r="AC132" s="700"/>
      <c r="AD132" s="700"/>
      <c r="AE132" s="700"/>
      <c r="AF132" s="700"/>
    </row>
    <row r="133" spans="1:32" s="2" customFormat="1">
      <c r="A133" s="962"/>
      <c r="B133" s="963"/>
      <c r="C133" s="963"/>
      <c r="D133" s="963"/>
      <c r="E133" s="963"/>
      <c r="F133" s="963"/>
      <c r="G133" s="963"/>
      <c r="H133" s="964"/>
      <c r="I133" s="964"/>
      <c r="J133" s="964"/>
      <c r="K133" s="964"/>
      <c r="L133" s="964"/>
      <c r="M133" s="964"/>
      <c r="N133" s="964"/>
      <c r="O133" s="964"/>
      <c r="P133" s="964"/>
      <c r="Q133" s="964"/>
      <c r="R133" s="964"/>
      <c r="S133" s="964"/>
      <c r="T133" s="964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>
      <c r="A134" s="965"/>
      <c r="B134" s="753"/>
      <c r="C134" s="965"/>
      <c r="D134" s="670"/>
      <c r="E134" s="670"/>
      <c r="F134" s="670"/>
      <c r="G134" s="965"/>
      <c r="H134" s="212"/>
      <c r="I134" s="1185"/>
      <c r="J134" s="1185"/>
      <c r="K134" s="1185"/>
      <c r="L134" s="1185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>
      <c r="A135" s="965"/>
      <c r="B135" s="965"/>
      <c r="C135" s="965"/>
      <c r="D135" s="965"/>
      <c r="E135" s="965"/>
      <c r="F135" s="965"/>
      <c r="G135" s="965"/>
      <c r="H135" s="212"/>
      <c r="I135" s="212"/>
      <c r="J135" s="212"/>
      <c r="K135" s="212"/>
      <c r="L135" s="212"/>
      <c r="M135" s="212"/>
      <c r="N135" s="212"/>
      <c r="O135" s="212"/>
      <c r="P135" s="212"/>
      <c r="Q135" s="837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>
      <c r="A136" s="965"/>
      <c r="B136" s="965"/>
      <c r="C136" s="965"/>
      <c r="D136" s="965"/>
      <c r="E136" s="965"/>
      <c r="F136" s="965"/>
      <c r="G136" s="965"/>
      <c r="H136" s="212"/>
      <c r="I136" s="212"/>
      <c r="J136" s="212"/>
      <c r="K136" s="212"/>
      <c r="L136" s="212"/>
      <c r="M136" s="212"/>
      <c r="N136" s="212"/>
      <c r="O136" s="212"/>
      <c r="P136" s="212"/>
      <c r="Q136" s="75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>
      <c r="A137" s="965"/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212"/>
      <c r="R137" s="752"/>
      <c r="S137" s="752"/>
      <c r="T137" s="752"/>
      <c r="U137" s="752"/>
      <c r="V137" s="752"/>
      <c r="W137" s="752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7iuBD6oZSJhAJkALyIxkhZ4dnTZQY+ghNSlRVaxBPkKbjB9PVuNALwlRVFF4AbEKGN390yWaqtGRPBCP2IVONA==" saltValue="09Wkhh9RW3nK20835Kp7K8qO84dg//B1qc0Lr68+WOfz7b5fsOdISgbTisFOvJz1VgH1JQLgUkvckaAKUdZ9fw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conditionalFormatting sqref="B21:B23">
    <cfRule type="cellIs" dxfId="18" priority="19" operator="equal">
      <formula>0</formula>
    </cfRule>
  </conditionalFormatting>
  <conditionalFormatting sqref="B21:B22">
    <cfRule type="cellIs" dxfId="17" priority="18" operator="equal">
      <formula>0</formula>
    </cfRule>
  </conditionalFormatting>
  <conditionalFormatting sqref="B21:B22">
    <cfRule type="cellIs" dxfId="16" priority="17" operator="equal">
      <formula>0</formula>
    </cfRule>
  </conditionalFormatting>
  <conditionalFormatting sqref="B31:B32">
    <cfRule type="cellIs" dxfId="15" priority="16" operator="equal">
      <formula>0</formula>
    </cfRule>
  </conditionalFormatting>
  <conditionalFormatting sqref="B31:B32">
    <cfRule type="cellIs" dxfId="14" priority="15" operator="equal">
      <formula>0</formula>
    </cfRule>
  </conditionalFormatting>
  <conditionalFormatting sqref="B31:B32">
    <cfRule type="cellIs" dxfId="13" priority="14" operator="equal">
      <formula>0</formula>
    </cfRule>
  </conditionalFormatting>
  <conditionalFormatting sqref="B41:B42">
    <cfRule type="cellIs" dxfId="12" priority="13" operator="equal">
      <formula>0</formula>
    </cfRule>
  </conditionalFormatting>
  <conditionalFormatting sqref="B41:B42">
    <cfRule type="cellIs" dxfId="11" priority="12" operator="equal">
      <formula>0</formula>
    </cfRule>
  </conditionalFormatting>
  <conditionalFormatting sqref="B41:B42">
    <cfRule type="cellIs" dxfId="10" priority="11" operator="equal">
      <formula>0</formula>
    </cfRule>
  </conditionalFormatting>
  <conditionalFormatting sqref="B60:B67">
    <cfRule type="cellIs" dxfId="9" priority="10" operator="equal">
      <formula>0</formula>
    </cfRule>
  </conditionalFormatting>
  <conditionalFormatting sqref="B60:B67">
    <cfRule type="cellIs" dxfId="8" priority="9" operator="equal">
      <formula>0</formula>
    </cfRule>
  </conditionalFormatting>
  <conditionalFormatting sqref="B60:B61">
    <cfRule type="cellIs" dxfId="7" priority="8" operator="equal">
      <formula>0</formula>
    </cfRule>
  </conditionalFormatting>
  <conditionalFormatting sqref="B62:B67">
    <cfRule type="cellIs" dxfId="6" priority="7" operator="equal">
      <formula>0</formula>
    </cfRule>
  </conditionalFormatting>
  <conditionalFormatting sqref="B91:B124">
    <cfRule type="cellIs" dxfId="5" priority="6" operator="equal">
      <formula>0</formula>
    </cfRule>
  </conditionalFormatting>
  <conditionalFormatting sqref="B91:B124">
    <cfRule type="cellIs" dxfId="4" priority="5" operator="equal">
      <formula>0</formula>
    </cfRule>
  </conditionalFormatting>
  <conditionalFormatting sqref="B91 B93:B124">
    <cfRule type="cellIs" dxfId="3" priority="4" operator="equal">
      <formula>0</formula>
    </cfRule>
  </conditionalFormatting>
  <conditionalFormatting sqref="B91">
    <cfRule type="cellIs" dxfId="2" priority="3" operator="equal">
      <formula>0</formula>
    </cfRule>
  </conditionalFormatting>
  <conditionalFormatting sqref="B91">
    <cfRule type="cellIs" dxfId="1" priority="2" operator="equal">
      <formula>0</formula>
    </cfRule>
  </conditionalFormatting>
  <conditionalFormatting sqref="B9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8"/>
  <sheetViews>
    <sheetView topLeftCell="A4" workbookViewId="0">
      <selection activeCell="I19" sqref="I19"/>
    </sheetView>
  </sheetViews>
  <sheetFormatPr defaultRowHeight="15"/>
  <cols>
    <col min="1" max="1" width="14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>
      <c r="A1" s="1010" t="s">
        <v>0</v>
      </c>
      <c r="B1" s="1011"/>
      <c r="C1" s="1011"/>
      <c r="D1" s="1011"/>
      <c r="E1" s="1011"/>
      <c r="F1" s="1011"/>
      <c r="G1" s="1011"/>
      <c r="H1" s="1011"/>
      <c r="I1" s="1011"/>
      <c r="J1" s="1012"/>
    </row>
    <row r="2" spans="1:12" s="2" customFormat="1">
      <c r="A2" s="1010" t="s">
        <v>1</v>
      </c>
      <c r="B2" s="1011"/>
      <c r="C2" s="1011"/>
      <c r="D2" s="1011"/>
      <c r="E2" s="1011"/>
      <c r="F2" s="1011"/>
      <c r="G2" s="1011"/>
      <c r="H2" s="1011"/>
      <c r="I2" s="1011"/>
      <c r="J2" s="1012"/>
    </row>
    <row r="3" spans="1:12" s="2" customFormat="1">
      <c r="A3" s="1013"/>
      <c r="B3" s="1014"/>
      <c r="C3" s="1014"/>
      <c r="D3" s="1014"/>
      <c r="E3" s="1014"/>
      <c r="F3" s="1014"/>
      <c r="G3" s="1014"/>
      <c r="H3" s="1014"/>
      <c r="I3" s="1014"/>
      <c r="J3" s="1015"/>
    </row>
    <row r="4" spans="1:12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</row>
    <row r="5" spans="1:12" s="2" customFormat="1">
      <c r="A5" s="1146" t="s">
        <v>1607</v>
      </c>
      <c r="B5" s="1147"/>
      <c r="C5" s="1147"/>
      <c r="D5" s="1147"/>
      <c r="E5" s="1147"/>
      <c r="F5" s="1147"/>
      <c r="G5" s="1147"/>
      <c r="H5" s="1147"/>
      <c r="I5" s="1147"/>
      <c r="J5" s="1148"/>
    </row>
    <row r="6" spans="1:12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</row>
    <row r="8" spans="1:12" s="2" customFormat="1" ht="15.75" thickBot="1">
      <c r="A8" s="966"/>
      <c r="B8" s="1209" t="s">
        <v>1608</v>
      </c>
      <c r="C8" s="1209"/>
      <c r="D8" s="1209"/>
      <c r="E8" s="1209"/>
      <c r="F8" s="1209"/>
      <c r="G8" s="1209"/>
      <c r="H8" s="1209"/>
      <c r="I8" s="1209"/>
      <c r="J8" s="1209"/>
    </row>
    <row r="9" spans="1:12" s="2" customFormat="1" ht="21" customHeight="1" thickBot="1">
      <c r="A9" s="1152" t="s">
        <v>1609</v>
      </c>
      <c r="B9" s="1207" t="s">
        <v>1610</v>
      </c>
      <c r="C9" s="1207"/>
      <c r="D9" s="1207"/>
      <c r="E9" s="1208"/>
      <c r="F9" s="1149" t="s">
        <v>1611</v>
      </c>
      <c r="G9" s="1156"/>
      <c r="H9" s="1149" t="s">
        <v>177</v>
      </c>
      <c r="I9" s="1155"/>
      <c r="J9" s="1204" t="s">
        <v>1612</v>
      </c>
      <c r="L9" s="966"/>
    </row>
    <row r="10" spans="1:12" s="2" customFormat="1" ht="24" customHeight="1" thickBot="1">
      <c r="A10" s="1153"/>
      <c r="B10" s="1202" t="s">
        <v>1613</v>
      </c>
      <c r="C10" s="1203"/>
      <c r="D10" s="1151" t="s">
        <v>1614</v>
      </c>
      <c r="E10" s="1203"/>
      <c r="F10" s="1151"/>
      <c r="G10" s="1203"/>
      <c r="H10" s="1151"/>
      <c r="I10" s="1202"/>
      <c r="J10" s="1205"/>
    </row>
    <row r="11" spans="1:12" s="2" customFormat="1" ht="27" customHeight="1" thickBot="1">
      <c r="A11" s="1154"/>
      <c r="B11" s="967" t="s">
        <v>1615</v>
      </c>
      <c r="C11" s="968" t="s">
        <v>1616</v>
      </c>
      <c r="D11" s="969" t="s">
        <v>1615</v>
      </c>
      <c r="E11" s="968" t="s">
        <v>1616</v>
      </c>
      <c r="F11" s="969" t="s">
        <v>1615</v>
      </c>
      <c r="G11" s="968" t="s">
        <v>1616</v>
      </c>
      <c r="H11" s="969" t="s">
        <v>1615</v>
      </c>
      <c r="I11" s="970" t="s">
        <v>1616</v>
      </c>
      <c r="J11" s="1206"/>
    </row>
    <row r="12" spans="1:12" s="2" customFormat="1" ht="15.75">
      <c r="A12" s="971" t="s">
        <v>1617</v>
      </c>
      <c r="B12" s="972">
        <v>214</v>
      </c>
      <c r="C12" s="973">
        <v>0</v>
      </c>
      <c r="D12" s="973">
        <v>11</v>
      </c>
      <c r="E12" s="973">
        <v>0</v>
      </c>
      <c r="F12" s="973">
        <v>3302</v>
      </c>
      <c r="G12" s="973">
        <v>0</v>
      </c>
      <c r="H12" s="974">
        <v>1117</v>
      </c>
      <c r="I12" s="974">
        <v>0</v>
      </c>
      <c r="J12" s="975">
        <f>SUM(B12:I12)</f>
        <v>4644</v>
      </c>
      <c r="K12" s="976"/>
    </row>
    <row r="13" spans="1:12" s="2" customFormat="1" ht="15.75">
      <c r="A13" s="977" t="s">
        <v>1618</v>
      </c>
      <c r="B13" s="978">
        <v>465</v>
      </c>
      <c r="C13" s="973">
        <v>0</v>
      </c>
      <c r="D13" s="979">
        <v>228</v>
      </c>
      <c r="E13" s="973">
        <v>0</v>
      </c>
      <c r="F13" s="979">
        <v>2745</v>
      </c>
      <c r="G13" s="973">
        <v>0</v>
      </c>
      <c r="H13" s="980">
        <v>4094</v>
      </c>
      <c r="I13" s="974">
        <v>0</v>
      </c>
      <c r="J13" s="975">
        <f>SUM(B13:I13)</f>
        <v>7532</v>
      </c>
      <c r="K13" s="976"/>
    </row>
    <row r="14" spans="1:12" s="2" customFormat="1" ht="31.5">
      <c r="A14" s="981" t="s">
        <v>1619</v>
      </c>
      <c r="B14" s="982">
        <v>0</v>
      </c>
      <c r="C14" s="983">
        <v>0</v>
      </c>
      <c r="D14" s="984">
        <v>0</v>
      </c>
      <c r="E14" s="983">
        <v>0</v>
      </c>
      <c r="F14" s="984">
        <v>3</v>
      </c>
      <c r="G14" s="983">
        <v>0</v>
      </c>
      <c r="H14" s="985">
        <v>0</v>
      </c>
      <c r="I14" s="986">
        <v>0</v>
      </c>
      <c r="J14" s="987">
        <f>SUM(B14:I14)</f>
        <v>3</v>
      </c>
      <c r="K14" s="976"/>
    </row>
    <row r="15" spans="1:12" s="2" customFormat="1" ht="117.75" customHeight="1" thickBot="1">
      <c r="A15" s="988" t="s">
        <v>1620</v>
      </c>
      <c r="B15" s="982">
        <v>0</v>
      </c>
      <c r="C15" s="984">
        <v>0</v>
      </c>
      <c r="D15" s="984">
        <v>0</v>
      </c>
      <c r="E15" s="984">
        <v>0</v>
      </c>
      <c r="F15" s="984">
        <v>88</v>
      </c>
      <c r="G15" s="984">
        <v>0</v>
      </c>
      <c r="H15" s="984">
        <v>127</v>
      </c>
      <c r="I15" s="985">
        <v>0</v>
      </c>
      <c r="J15" s="989">
        <f>SUM(B15:I15)</f>
        <v>215</v>
      </c>
      <c r="K15" s="976"/>
    </row>
    <row r="16" spans="1:12" s="2" customFormat="1" ht="16.5" thickBot="1">
      <c r="A16" s="990" t="s">
        <v>1254</v>
      </c>
      <c r="B16" s="991">
        <f>SUM(B12:B14)</f>
        <v>679</v>
      </c>
      <c r="C16" s="992">
        <f t="shared" ref="C16:I16" si="0">SUM(C12:C14)</f>
        <v>0</v>
      </c>
      <c r="D16" s="992">
        <f t="shared" si="0"/>
        <v>239</v>
      </c>
      <c r="E16" s="992">
        <f t="shared" si="0"/>
        <v>0</v>
      </c>
      <c r="F16" s="992">
        <f t="shared" si="0"/>
        <v>6050</v>
      </c>
      <c r="G16" s="992">
        <f t="shared" si="0"/>
        <v>0</v>
      </c>
      <c r="H16" s="992">
        <f t="shared" si="0"/>
        <v>5211</v>
      </c>
      <c r="I16" s="993">
        <f t="shared" si="0"/>
        <v>0</v>
      </c>
      <c r="J16" s="994">
        <f>SUM(J12:J14)</f>
        <v>12179</v>
      </c>
    </row>
    <row r="18" spans="1:1" s="2" customFormat="1">
      <c r="A18" s="600"/>
    </row>
  </sheetData>
  <sheetProtection algorithmName="SHA-512" hashValue="qF/nWBlF5dttU1aKtzIHtsSLUPZ07lA7RKrhTSMPmIKVrUWjS8QiXHKEHgJNejPWXo5aG/8DSjGao1KJ8LLCzg==" saltValue="fXRRHdB4ef/bdaSjKS434soEsjMwjmqZ2jzkL4/HbP7IJlNOYKOkK7X6Oj/o8S27FdqfEq8+o9irjkHSXJZ3SQ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D10" sqref="D10"/>
    </sheetView>
  </sheetViews>
  <sheetFormatPr defaultRowHeight="1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>
      <c r="A1" s="1010" t="s">
        <v>0</v>
      </c>
      <c r="B1" s="1011"/>
      <c r="C1" s="1011"/>
      <c r="D1" s="1012"/>
    </row>
    <row r="2" spans="1:6" s="1" customFormat="1">
      <c r="A2" s="1010" t="s">
        <v>1</v>
      </c>
      <c r="B2" s="1011"/>
      <c r="C2" s="1011"/>
      <c r="D2" s="1012"/>
    </row>
    <row r="3" spans="1:6" s="1" customFormat="1">
      <c r="A3" s="1013"/>
      <c r="B3" s="1014"/>
      <c r="C3" s="1014"/>
      <c r="D3" s="1015"/>
    </row>
    <row r="4" spans="1:6" s="1" customFormat="1">
      <c r="A4" s="3"/>
      <c r="B4" s="3"/>
      <c r="C4" s="3"/>
      <c r="D4" s="3"/>
    </row>
    <row r="5" spans="1:6" s="1" customFormat="1">
      <c r="A5" s="1016" t="s">
        <v>156</v>
      </c>
      <c r="B5" s="1017"/>
      <c r="C5" s="1017"/>
      <c r="D5" s="1018"/>
    </row>
    <row r="6" spans="1:6" s="1" customFormat="1">
      <c r="A6" s="1020" t="s">
        <v>157</v>
      </c>
      <c r="B6" s="1021"/>
      <c r="C6" s="1021"/>
      <c r="D6" s="1021"/>
    </row>
    <row r="7" spans="1:6" s="1" customFormat="1">
      <c r="A7" s="1021"/>
      <c r="B7" s="1021"/>
      <c r="C7" s="1021"/>
      <c r="D7" s="1021"/>
    </row>
    <row r="8" spans="1:6" s="1" customFormat="1">
      <c r="A8" s="3"/>
      <c r="B8" s="3"/>
      <c r="C8" s="3"/>
      <c r="D8" s="3"/>
    </row>
    <row r="9" spans="1:6" s="1" customFormat="1" ht="15.75" thickBot="1">
      <c r="A9" s="1019" t="s">
        <v>158</v>
      </c>
      <c r="B9" s="1019"/>
      <c r="C9" s="1019"/>
      <c r="D9" s="1019"/>
      <c r="E9" s="49"/>
    </row>
    <row r="10" spans="1:6" s="1" customFormat="1" ht="15.75" thickBot="1">
      <c r="A10" s="50" t="s">
        <v>4</v>
      </c>
      <c r="B10" s="51" t="s">
        <v>159</v>
      </c>
      <c r="C10" s="52" t="s">
        <v>160</v>
      </c>
      <c r="D10" s="53" t="s">
        <v>1674</v>
      </c>
      <c r="E10" s="54"/>
      <c r="F10" s="9"/>
    </row>
    <row r="11" spans="1:6" s="1" customFormat="1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>
      <c r="A12" s="60">
        <v>1</v>
      </c>
      <c r="B12" s="41" t="s">
        <v>161</v>
      </c>
      <c r="C12" s="15" t="s">
        <v>162</v>
      </c>
      <c r="D12" s="61">
        <v>1218.0999999999999</v>
      </c>
      <c r="E12" s="62"/>
      <c r="F12" s="9"/>
    </row>
    <row r="13" spans="1:6" s="1" customFormat="1">
      <c r="A13" s="60">
        <v>2</v>
      </c>
      <c r="B13" s="15" t="s">
        <v>163</v>
      </c>
      <c r="C13" s="15" t="s">
        <v>162</v>
      </c>
      <c r="D13" s="63">
        <v>619</v>
      </c>
      <c r="E13" s="64"/>
      <c r="F13" s="9"/>
    </row>
    <row r="14" spans="1:6" s="1" customFormat="1">
      <c r="A14" s="65">
        <v>3</v>
      </c>
      <c r="B14" s="41" t="s">
        <v>164</v>
      </c>
      <c r="C14" s="15" t="s">
        <v>162</v>
      </c>
      <c r="D14" s="66">
        <v>1218.0999999999999</v>
      </c>
      <c r="E14" s="67"/>
      <c r="F14" s="9"/>
    </row>
    <row r="15" spans="1:6" s="1" customFormat="1">
      <c r="A15" s="65" t="s">
        <v>165</v>
      </c>
      <c r="B15" s="68" t="s">
        <v>166</v>
      </c>
      <c r="C15" s="15" t="s">
        <v>162</v>
      </c>
      <c r="D15" s="63">
        <v>197.2</v>
      </c>
      <c r="E15" s="69"/>
      <c r="F15" s="9"/>
    </row>
    <row r="16" spans="1:6" s="1" customFormat="1">
      <c r="A16" s="65" t="s">
        <v>167</v>
      </c>
      <c r="B16" s="70" t="s">
        <v>168</v>
      </c>
      <c r="C16" s="39" t="s">
        <v>162</v>
      </c>
      <c r="D16" s="71">
        <v>0</v>
      </c>
      <c r="E16" s="69"/>
    </row>
    <row r="17" spans="1:5" s="1" customFormat="1">
      <c r="A17" s="65" t="s">
        <v>169</v>
      </c>
      <c r="B17" s="41" t="s">
        <v>170</v>
      </c>
      <c r="C17" s="15" t="s">
        <v>162</v>
      </c>
      <c r="D17" s="72">
        <f>SUM(D18,D22,D24)</f>
        <v>703.1</v>
      </c>
      <c r="E17" s="73"/>
    </row>
    <row r="18" spans="1:5" s="1" customFormat="1">
      <c r="A18" s="65" t="s">
        <v>171</v>
      </c>
      <c r="B18" s="15" t="s">
        <v>172</v>
      </c>
      <c r="C18" s="15" t="s">
        <v>162</v>
      </c>
      <c r="D18" s="74">
        <f>SUM(D19,D21)</f>
        <v>467.2</v>
      </c>
      <c r="E18" s="69"/>
    </row>
    <row r="19" spans="1:5" s="1" customFormat="1">
      <c r="A19" s="65" t="s">
        <v>173</v>
      </c>
      <c r="B19" s="70" t="s">
        <v>174</v>
      </c>
      <c r="C19" s="39" t="s">
        <v>162</v>
      </c>
      <c r="D19" s="71">
        <v>185</v>
      </c>
      <c r="E19" s="75"/>
    </row>
    <row r="20" spans="1:5" s="1" customFormat="1">
      <c r="A20" s="65" t="s">
        <v>175</v>
      </c>
      <c r="B20" s="70" t="s">
        <v>168</v>
      </c>
      <c r="C20" s="39" t="s">
        <v>162</v>
      </c>
      <c r="D20" s="71">
        <v>0</v>
      </c>
      <c r="E20" s="76"/>
    </row>
    <row r="21" spans="1:5" s="1" customFormat="1">
      <c r="A21" s="65" t="s">
        <v>176</v>
      </c>
      <c r="B21" s="70" t="s">
        <v>177</v>
      </c>
      <c r="C21" s="39" t="s">
        <v>162</v>
      </c>
      <c r="D21" s="71">
        <v>282.2</v>
      </c>
      <c r="E21" s="77"/>
    </row>
    <row r="22" spans="1:5" s="1" customFormat="1">
      <c r="A22" s="65" t="s">
        <v>178</v>
      </c>
      <c r="B22" s="15" t="s">
        <v>179</v>
      </c>
      <c r="C22" s="15" t="s">
        <v>162</v>
      </c>
      <c r="D22" s="63">
        <v>235.9</v>
      </c>
      <c r="E22" s="69"/>
    </row>
    <row r="23" spans="1:5" s="1" customFormat="1">
      <c r="A23" s="65" t="s">
        <v>180</v>
      </c>
      <c r="B23" s="70" t="s">
        <v>181</v>
      </c>
      <c r="C23" s="39" t="s">
        <v>162</v>
      </c>
      <c r="D23" s="71">
        <v>69.7</v>
      </c>
      <c r="E23" s="69"/>
    </row>
    <row r="24" spans="1:5" s="1" customFormat="1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>
      <c r="A25" s="79" t="s">
        <v>184</v>
      </c>
      <c r="B25" s="80" t="s">
        <v>185</v>
      </c>
      <c r="C25" s="80" t="s">
        <v>186</v>
      </c>
      <c r="D25" s="81">
        <f>IF(D12=0,0,(D12-D17)/D12*100)</f>
        <v>42.278959034562021</v>
      </c>
      <c r="E25" s="73"/>
    </row>
    <row r="26" spans="1:5" s="1" customFormat="1">
      <c r="A26" s="82" t="s">
        <v>187</v>
      </c>
      <c r="B26" s="68" t="s">
        <v>188</v>
      </c>
      <c r="C26" s="15" t="s">
        <v>186</v>
      </c>
      <c r="D26" s="83">
        <f>IF(D12=0,0,(D12-(D17+D15-D19))/D12*100)</f>
        <v>41.277399228306379</v>
      </c>
      <c r="E26" s="73"/>
    </row>
    <row r="27" spans="1:5" s="1" customFormat="1">
      <c r="A27" s="65" t="s">
        <v>189</v>
      </c>
      <c r="B27" s="68" t="s">
        <v>190</v>
      </c>
      <c r="C27" s="15" t="s">
        <v>186</v>
      </c>
      <c r="D27" s="83">
        <f>IF(D12=0,0,(D15-D19)/D12*100)</f>
        <v>1.001559806255643</v>
      </c>
      <c r="E27" s="67"/>
    </row>
    <row r="28" spans="1:5" s="1" customFormat="1">
      <c r="A28" s="84" t="s">
        <v>191</v>
      </c>
      <c r="B28" s="70" t="s">
        <v>192</v>
      </c>
      <c r="C28" s="39" t="s">
        <v>186</v>
      </c>
      <c r="D28" s="85">
        <f>IF(D15=0,0,(D15-D19)/D15*100)</f>
        <v>6.1866125760649027</v>
      </c>
      <c r="E28" s="67"/>
    </row>
    <row r="29" spans="1:5" s="1" customFormat="1" ht="15.75" thickBot="1">
      <c r="A29" s="84" t="s">
        <v>193</v>
      </c>
      <c r="B29" s="86" t="s">
        <v>194</v>
      </c>
      <c r="C29" s="87" t="s">
        <v>186</v>
      </c>
      <c r="D29" s="88">
        <f>IF(D16=0,0,(D16-D20)/D16*100)</f>
        <v>0</v>
      </c>
      <c r="E29" s="89"/>
    </row>
    <row r="30" spans="1:5" s="1" customFormat="1">
      <c r="A30" s="90" t="s">
        <v>195</v>
      </c>
      <c r="B30" s="91" t="s">
        <v>196</v>
      </c>
      <c r="C30" s="92" t="s">
        <v>162</v>
      </c>
      <c r="D30" s="93">
        <f>SUM(D31,D32,D33)</f>
        <v>697.67000000000007</v>
      </c>
      <c r="E30" s="94"/>
    </row>
    <row r="31" spans="1:5" s="1" customFormat="1">
      <c r="A31" s="65" t="s">
        <v>197</v>
      </c>
      <c r="B31" s="68" t="s">
        <v>198</v>
      </c>
      <c r="C31" s="15" t="s">
        <v>162</v>
      </c>
      <c r="D31" s="63">
        <v>519.70000000000005</v>
      </c>
      <c r="E31" s="95"/>
    </row>
    <row r="32" spans="1:5" s="1" customFormat="1" ht="25.5">
      <c r="A32" s="65" t="s">
        <v>199</v>
      </c>
      <c r="B32" s="96" t="s">
        <v>200</v>
      </c>
      <c r="C32" s="15" t="s">
        <v>162</v>
      </c>
      <c r="D32" s="63">
        <v>162.97</v>
      </c>
      <c r="E32" s="95"/>
    </row>
    <row r="33" spans="1:5" s="1" customFormat="1">
      <c r="A33" s="65" t="s">
        <v>201</v>
      </c>
      <c r="B33" s="97" t="s">
        <v>202</v>
      </c>
      <c r="C33" s="15" t="s">
        <v>162</v>
      </c>
      <c r="D33" s="63">
        <v>15</v>
      </c>
      <c r="E33" s="95"/>
    </row>
    <row r="34" spans="1:5" s="1" customFormat="1">
      <c r="A34" s="65" t="s">
        <v>203</v>
      </c>
      <c r="B34" s="15" t="s">
        <v>204</v>
      </c>
      <c r="C34" s="15" t="s">
        <v>162</v>
      </c>
      <c r="D34" s="63">
        <v>697.67</v>
      </c>
      <c r="E34" s="94"/>
    </row>
    <row r="35" spans="1:5" s="1" customFormat="1">
      <c r="A35" s="65" t="s">
        <v>205</v>
      </c>
      <c r="B35" s="15" t="s">
        <v>206</v>
      </c>
      <c r="C35" s="15" t="s">
        <v>162</v>
      </c>
      <c r="D35" s="63">
        <v>697.67</v>
      </c>
      <c r="E35" s="94"/>
    </row>
    <row r="36" spans="1:5" s="1" customFormat="1">
      <c r="A36" s="65" t="s">
        <v>207</v>
      </c>
      <c r="B36" s="41" t="s">
        <v>208</v>
      </c>
      <c r="C36" s="15" t="s">
        <v>162</v>
      </c>
      <c r="D36" s="72">
        <f>SUM(D37,D41,D44,D45)</f>
        <v>519.70000000000005</v>
      </c>
      <c r="E36" s="98"/>
    </row>
    <row r="37" spans="1:5" s="1" customFormat="1">
      <c r="A37" s="65" t="s">
        <v>209</v>
      </c>
      <c r="B37" s="15" t="s">
        <v>172</v>
      </c>
      <c r="C37" s="15" t="s">
        <v>162</v>
      </c>
      <c r="D37" s="99">
        <f>SUM(D38,D40)</f>
        <v>330.8</v>
      </c>
      <c r="E37" s="75"/>
    </row>
    <row r="38" spans="1:5" s="1" customFormat="1">
      <c r="A38" s="65" t="s">
        <v>210</v>
      </c>
      <c r="B38" s="70" t="s">
        <v>211</v>
      </c>
      <c r="C38" s="39" t="s">
        <v>162</v>
      </c>
      <c r="D38" s="71">
        <v>180</v>
      </c>
      <c r="E38" s="76"/>
    </row>
    <row r="39" spans="1:5" s="1" customFormat="1">
      <c r="A39" s="65" t="s">
        <v>212</v>
      </c>
      <c r="B39" s="70" t="s">
        <v>213</v>
      </c>
      <c r="C39" s="39" t="s">
        <v>162</v>
      </c>
      <c r="D39" s="71">
        <v>0</v>
      </c>
      <c r="E39" s="76"/>
    </row>
    <row r="40" spans="1:5" s="1" customFormat="1">
      <c r="A40" s="65" t="s">
        <v>214</v>
      </c>
      <c r="B40" s="70" t="s">
        <v>177</v>
      </c>
      <c r="C40" s="39" t="s">
        <v>162</v>
      </c>
      <c r="D40" s="71">
        <v>150.80000000000001</v>
      </c>
      <c r="E40" s="100"/>
    </row>
    <row r="41" spans="1:5" s="1" customFormat="1">
      <c r="A41" s="65" t="s">
        <v>215</v>
      </c>
      <c r="B41" s="15" t="s">
        <v>216</v>
      </c>
      <c r="C41" s="15" t="s">
        <v>162</v>
      </c>
      <c r="D41" s="63">
        <v>188.9</v>
      </c>
      <c r="E41" s="95"/>
    </row>
    <row r="42" spans="1:5" s="1" customFormat="1">
      <c r="A42" s="84" t="s">
        <v>217</v>
      </c>
      <c r="B42" s="39" t="s">
        <v>218</v>
      </c>
      <c r="C42" s="39" t="s">
        <v>162</v>
      </c>
      <c r="D42" s="63">
        <v>194.43</v>
      </c>
      <c r="E42" s="95"/>
    </row>
    <row r="43" spans="1:5" s="1" customFormat="1">
      <c r="A43" s="84" t="s">
        <v>219</v>
      </c>
      <c r="B43" s="39" t="s">
        <v>220</v>
      </c>
      <c r="C43" s="39" t="s">
        <v>162</v>
      </c>
      <c r="D43" s="63">
        <v>194.43</v>
      </c>
      <c r="E43" s="95"/>
    </row>
    <row r="44" spans="1:5" s="1" customFormat="1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>
      <c r="A46" s="65" t="s">
        <v>225</v>
      </c>
      <c r="B46" s="15" t="s">
        <v>226</v>
      </c>
      <c r="C46" s="15" t="s">
        <v>186</v>
      </c>
      <c r="D46" s="81">
        <f>IF(D30=0,0,((D31+D32)-D36)/(D31+D32)*100)</f>
        <v>23.872442029091655</v>
      </c>
      <c r="E46" s="98"/>
    </row>
    <row r="47" spans="1:5" s="1" customFormat="1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21.352923081430262</v>
      </c>
      <c r="E47" s="102"/>
    </row>
    <row r="48" spans="1:5" s="1" customFormat="1">
      <c r="A48" s="65" t="s">
        <v>229</v>
      </c>
      <c r="B48" s="68" t="s">
        <v>230</v>
      </c>
      <c r="C48" s="15" t="s">
        <v>186</v>
      </c>
      <c r="D48" s="81">
        <f>IF(D15=0,0,(D15-D38)/(D31+D32)*100)</f>
        <v>2.5195189476613864</v>
      </c>
      <c r="E48" s="95"/>
    </row>
    <row r="49" spans="1:5" s="1" customFormat="1" ht="26.25" thickBot="1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5.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>
      <c r="A54" s="112"/>
      <c r="B54" s="49"/>
      <c r="C54" s="49"/>
      <c r="D54" s="49"/>
      <c r="E54" s="49"/>
    </row>
    <row r="55" spans="1:5" s="1" customFormat="1">
      <c r="A55" s="112"/>
      <c r="B55" s="49"/>
      <c r="C55" s="49"/>
      <c r="D55" s="49"/>
      <c r="E55" s="49"/>
    </row>
    <row r="56" spans="1:5" s="1" customFormat="1">
      <c r="A56" s="112"/>
      <c r="B56" s="49"/>
      <c r="C56" s="49"/>
      <c r="D56" s="49"/>
      <c r="E56" s="49"/>
    </row>
    <row r="57" spans="1:5" s="1" customFormat="1">
      <c r="A57" s="49"/>
      <c r="B57" s="49"/>
      <c r="C57" s="49"/>
      <c r="D57" s="49"/>
      <c r="E57" s="49"/>
    </row>
  </sheetData>
  <sheetProtection algorithmName="SHA-512" hashValue="MS0VTmNSuY0JdPPvB3O8MuThFXwaqaV4r5N6mY+DAbCSWWVDGV0Q2uL0PUkQpEPhl/QKpsofkRuZtH1yGRNSNQ==" saltValue="8EvZNqiGB0z+dc5pDP8BTWX3zMLIGt0qgMzWYmYXwUDGCrTz1ANpMGfaA61Gf8WtAu0W8amiuPa4J3YYPLsqkQ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38" priority="1" stopIfTrue="1">
      <formula>E38+I38=0</formula>
    </cfRule>
    <cfRule type="expression" dxfId="37" priority="2" stopIfTrue="1">
      <formula>E38+I38&gt;0</formula>
    </cfRule>
    <cfRule type="expression" dxfId="36" priority="3" stopIfTrue="1">
      <formula>E38+I38&lt;0</formula>
    </cfRule>
  </conditionalFormatting>
  <conditionalFormatting sqref="E19">
    <cfRule type="expression" dxfId="35" priority="4" stopIfTrue="1">
      <formula>I20=0</formula>
    </cfRule>
    <cfRule type="expression" dxfId="34" priority="5" stopIfTrue="1">
      <formula>I20&gt;0</formula>
    </cfRule>
    <cfRule type="expression" dxfId="33" priority="6" stopIfTrue="1">
      <formula>I20&lt;0</formula>
    </cfRule>
  </conditionalFormatting>
  <conditionalFormatting sqref="E38:E39 E20">
    <cfRule type="cellIs" dxfId="32" priority="7" stopIfTrue="1" operator="greaterThan">
      <formula>0</formula>
    </cfRule>
    <cfRule type="cellIs" dxfId="31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6"/>
  <sheetViews>
    <sheetView topLeftCell="A58" zoomScaleNormal="100" workbookViewId="0">
      <selection activeCell="D75" sqref="D75:D78"/>
    </sheetView>
  </sheetViews>
  <sheetFormatPr defaultRowHeight="1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>
      <c r="A1" s="1010" t="s">
        <v>0</v>
      </c>
      <c r="B1" s="1011"/>
      <c r="C1" s="1011"/>
      <c r="D1" s="1012"/>
    </row>
    <row r="2" spans="1:6" s="1" customFormat="1">
      <c r="A2" s="1010" t="s">
        <v>1</v>
      </c>
      <c r="B2" s="1011"/>
      <c r="C2" s="1011"/>
      <c r="D2" s="1012"/>
    </row>
    <row r="3" spans="1:6" s="1" customFormat="1">
      <c r="A3" s="1013"/>
      <c r="B3" s="1014"/>
      <c r="C3" s="1014"/>
      <c r="D3" s="1015"/>
    </row>
    <row r="4" spans="1:6" s="1" customFormat="1">
      <c r="A4" s="3"/>
      <c r="B4" s="3"/>
      <c r="C4" s="3"/>
      <c r="D4" s="3"/>
    </row>
    <row r="5" spans="1:6" s="1" customFormat="1">
      <c r="A5" s="1016" t="s">
        <v>241</v>
      </c>
      <c r="B5" s="1017"/>
      <c r="C5" s="1017"/>
      <c r="D5" s="1018"/>
    </row>
    <row r="6" spans="1:6" s="1" customFormat="1">
      <c r="A6" s="3"/>
      <c r="B6" s="3"/>
      <c r="C6" s="3"/>
      <c r="D6" s="3"/>
    </row>
    <row r="8" spans="1:6" s="1" customFormat="1" ht="15.75" thickBot="1">
      <c r="A8" s="113"/>
      <c r="B8" s="1035" t="s">
        <v>242</v>
      </c>
      <c r="C8" s="1035"/>
      <c r="D8" s="1035"/>
    </row>
    <row r="9" spans="1:6" s="1" customFormat="1" ht="15.75" thickBot="1">
      <c r="A9" s="50" t="s">
        <v>4</v>
      </c>
      <c r="B9" s="114" t="s">
        <v>243</v>
      </c>
      <c r="C9" s="115" t="s">
        <v>160</v>
      </c>
      <c r="D9" s="116" t="s">
        <v>1674</v>
      </c>
      <c r="F9" s="9"/>
    </row>
    <row r="10" spans="1:6" s="1" customFormat="1" ht="15.75" thickBot="1">
      <c r="A10" s="1026" t="s">
        <v>244</v>
      </c>
      <c r="B10" s="1027"/>
      <c r="C10" s="1027"/>
      <c r="D10" s="1028"/>
      <c r="E10" s="117"/>
      <c r="F10" s="9"/>
    </row>
    <row r="11" spans="1:6" s="1" customFormat="1">
      <c r="A11" s="90">
        <v>1</v>
      </c>
      <c r="B11" s="92" t="s">
        <v>245</v>
      </c>
      <c r="C11" s="92" t="s">
        <v>246</v>
      </c>
      <c r="D11" s="107">
        <v>2701</v>
      </c>
      <c r="E11" s="67"/>
      <c r="F11" s="9"/>
    </row>
    <row r="12" spans="1:6" s="1" customFormat="1">
      <c r="A12" s="65">
        <v>2</v>
      </c>
      <c r="B12" s="15" t="s">
        <v>247</v>
      </c>
      <c r="C12" s="15" t="s">
        <v>246</v>
      </c>
      <c r="D12" s="63">
        <v>901.2</v>
      </c>
      <c r="E12" s="67"/>
      <c r="F12" s="9"/>
    </row>
    <row r="13" spans="1:6" s="1" customFormat="1">
      <c r="A13" s="65">
        <v>3</v>
      </c>
      <c r="B13" s="15" t="s">
        <v>248</v>
      </c>
      <c r="C13" s="15" t="s">
        <v>246</v>
      </c>
      <c r="D13" s="63">
        <v>920</v>
      </c>
      <c r="E13" s="67"/>
      <c r="F13" s="9"/>
    </row>
    <row r="14" spans="1:6" s="1" customFormat="1">
      <c r="A14" s="65">
        <v>4</v>
      </c>
      <c r="B14" s="15" t="s">
        <v>249</v>
      </c>
      <c r="C14" s="15" t="s">
        <v>246</v>
      </c>
      <c r="D14" s="63">
        <v>18950.8</v>
      </c>
      <c r="E14" s="94"/>
      <c r="F14" s="94"/>
    </row>
    <row r="15" spans="1:6" s="1" customFormat="1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>
      <c r="A16" s="65" t="s">
        <v>195</v>
      </c>
      <c r="B16" s="15" t="s">
        <v>251</v>
      </c>
      <c r="C16" s="15" t="s">
        <v>246</v>
      </c>
      <c r="D16" s="63">
        <v>1263.0999999999999</v>
      </c>
      <c r="E16" s="94"/>
      <c r="F16" s="94"/>
    </row>
    <row r="17" spans="1:6" s="1" customFormat="1">
      <c r="A17" s="65" t="s">
        <v>197</v>
      </c>
      <c r="B17" s="15" t="s">
        <v>252</v>
      </c>
      <c r="C17" s="15" t="s">
        <v>253</v>
      </c>
      <c r="D17" s="63">
        <v>474.3</v>
      </c>
      <c r="E17" s="94"/>
      <c r="F17" s="94"/>
    </row>
    <row r="18" spans="1:6" s="1" customFormat="1">
      <c r="A18" s="65" t="s">
        <v>199</v>
      </c>
      <c r="B18" s="15" t="s">
        <v>254</v>
      </c>
      <c r="C18" s="15" t="s">
        <v>255</v>
      </c>
      <c r="D18" s="63">
        <v>0</v>
      </c>
      <c r="E18" s="94"/>
      <c r="F18" s="94"/>
    </row>
    <row r="19" spans="1:6" s="1" customFormat="1">
      <c r="A19" s="65" t="s">
        <v>201</v>
      </c>
      <c r="B19" s="15" t="s">
        <v>256</v>
      </c>
      <c r="C19" s="15" t="s">
        <v>255</v>
      </c>
      <c r="D19" s="63">
        <v>87.8</v>
      </c>
      <c r="E19" s="94"/>
      <c r="F19" s="94"/>
    </row>
    <row r="20" spans="1:6" s="1" customFormat="1">
      <c r="A20" s="65" t="s">
        <v>257</v>
      </c>
      <c r="B20" s="15" t="s">
        <v>258</v>
      </c>
      <c r="C20" s="15" t="s">
        <v>255</v>
      </c>
      <c r="D20" s="63">
        <v>9.4</v>
      </c>
      <c r="E20" s="94"/>
      <c r="F20" s="94"/>
    </row>
    <row r="21" spans="1:6" s="1" customFormat="1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>
      <c r="A25" s="65" t="s">
        <v>205</v>
      </c>
      <c r="B25" s="15" t="s">
        <v>264</v>
      </c>
      <c r="C25" s="15" t="s">
        <v>246</v>
      </c>
      <c r="D25" s="63">
        <v>20</v>
      </c>
      <c r="E25" s="94"/>
      <c r="F25" s="94"/>
    </row>
    <row r="26" spans="1:6" s="1" customFormat="1">
      <c r="A26" s="65" t="s">
        <v>265</v>
      </c>
      <c r="B26" s="15" t="s">
        <v>266</v>
      </c>
      <c r="C26" s="15" t="s">
        <v>267</v>
      </c>
      <c r="D26" s="63">
        <v>20</v>
      </c>
      <c r="E26" s="94"/>
      <c r="F26" s="94"/>
    </row>
    <row r="27" spans="1:6" s="1" customFormat="1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>
      <c r="A31" s="1026" t="s">
        <v>276</v>
      </c>
      <c r="B31" s="1027"/>
      <c r="C31" s="1027"/>
      <c r="D31" s="1028"/>
      <c r="E31" s="89"/>
      <c r="F31" s="89"/>
    </row>
    <row r="32" spans="1:6" s="1" customFormat="1">
      <c r="A32" s="90">
        <v>1</v>
      </c>
      <c r="B32" s="119" t="s">
        <v>277</v>
      </c>
      <c r="C32" s="92" t="s">
        <v>162</v>
      </c>
      <c r="D32" s="107">
        <v>1218.0999999999999</v>
      </c>
      <c r="E32" s="89"/>
      <c r="F32" s="89"/>
    </row>
    <row r="33" spans="1:6" s="1" customFormat="1">
      <c r="A33" s="79">
        <v>2</v>
      </c>
      <c r="B33" s="120" t="s">
        <v>278</v>
      </c>
      <c r="C33" s="121" t="s">
        <v>279</v>
      </c>
      <c r="D33" s="122">
        <v>24</v>
      </c>
      <c r="E33" s="123"/>
      <c r="F33" s="123"/>
    </row>
    <row r="34" spans="1:6" s="1" customFormat="1">
      <c r="A34" s="65">
        <v>3</v>
      </c>
      <c r="B34" s="68" t="s">
        <v>280</v>
      </c>
      <c r="C34" s="121" t="s">
        <v>279</v>
      </c>
      <c r="D34" s="122">
        <v>52</v>
      </c>
      <c r="E34" s="69"/>
      <c r="F34" s="69"/>
    </row>
    <row r="35" spans="1:6" s="1" customFormat="1" ht="15.75" thickBot="1">
      <c r="A35" s="109">
        <v>4</v>
      </c>
      <c r="B35" s="124" t="s">
        <v>281</v>
      </c>
      <c r="C35" s="125" t="s">
        <v>282</v>
      </c>
      <c r="D35" s="126">
        <v>53.78</v>
      </c>
      <c r="E35" s="69"/>
      <c r="F35" s="69"/>
    </row>
    <row r="36" spans="1:6" s="1" customFormat="1" ht="15.75" thickBot="1">
      <c r="A36" s="1026" t="s">
        <v>283</v>
      </c>
      <c r="B36" s="1027"/>
      <c r="C36" s="1027"/>
      <c r="D36" s="1028"/>
      <c r="E36" s="127"/>
      <c r="F36" s="127"/>
    </row>
    <row r="37" spans="1:6" s="1" customFormat="1">
      <c r="A37" s="90">
        <v>1</v>
      </c>
      <c r="B37" s="92" t="s">
        <v>284</v>
      </c>
      <c r="C37" s="92" t="s">
        <v>162</v>
      </c>
      <c r="D37" s="107">
        <v>619</v>
      </c>
      <c r="E37" s="128"/>
      <c r="F37" s="128"/>
    </row>
    <row r="38" spans="1:6" s="1" customFormat="1">
      <c r="A38" s="65" t="s">
        <v>285</v>
      </c>
      <c r="B38" s="68" t="s">
        <v>286</v>
      </c>
      <c r="C38" s="15" t="s">
        <v>279</v>
      </c>
      <c r="D38" s="122">
        <v>7</v>
      </c>
      <c r="E38" s="129"/>
      <c r="F38" s="129"/>
    </row>
    <row r="39" spans="1:6" s="1" customFormat="1">
      <c r="A39" s="65" t="s">
        <v>287</v>
      </c>
      <c r="B39" s="68" t="s">
        <v>288</v>
      </c>
      <c r="C39" s="15" t="s">
        <v>279</v>
      </c>
      <c r="D39" s="122">
        <v>7</v>
      </c>
      <c r="E39" s="69"/>
      <c r="F39" s="69"/>
    </row>
    <row r="40" spans="1:6" s="1" customFormat="1">
      <c r="A40" s="65" t="s">
        <v>289</v>
      </c>
      <c r="B40" s="68" t="s">
        <v>290</v>
      </c>
      <c r="C40" s="15" t="s">
        <v>279</v>
      </c>
      <c r="D40" s="122">
        <v>23</v>
      </c>
      <c r="E40" s="69"/>
      <c r="F40" s="69"/>
    </row>
    <row r="41" spans="1:6" s="1" customFormat="1">
      <c r="A41" s="65" t="s">
        <v>291</v>
      </c>
      <c r="B41" s="68" t="s">
        <v>292</v>
      </c>
      <c r="C41" s="15" t="s">
        <v>162</v>
      </c>
      <c r="D41" s="130">
        <v>619</v>
      </c>
      <c r="E41" s="67"/>
      <c r="F41" s="67"/>
    </row>
    <row r="42" spans="1:6" s="1" customFormat="1">
      <c r="A42" s="65" t="s">
        <v>293</v>
      </c>
      <c r="B42" s="68" t="s">
        <v>294</v>
      </c>
      <c r="C42" s="15" t="s">
        <v>162</v>
      </c>
      <c r="D42" s="130">
        <v>619</v>
      </c>
      <c r="E42" s="67"/>
      <c r="F42" s="67"/>
    </row>
    <row r="43" spans="1:6" s="1" customFormat="1">
      <c r="A43" s="65" t="s">
        <v>295</v>
      </c>
      <c r="B43" s="68" t="s">
        <v>296</v>
      </c>
      <c r="C43" s="15" t="s">
        <v>162</v>
      </c>
      <c r="D43" s="130">
        <v>0</v>
      </c>
      <c r="E43" s="67"/>
      <c r="F43" s="67"/>
    </row>
    <row r="44" spans="1:6" s="1" customFormat="1">
      <c r="A44" s="65" t="s">
        <v>297</v>
      </c>
      <c r="B44" s="131" t="s">
        <v>298</v>
      </c>
      <c r="C44" s="15" t="s">
        <v>162</v>
      </c>
      <c r="D44" s="63">
        <v>1218.0999999999999</v>
      </c>
      <c r="E44" s="67"/>
      <c r="F44" s="67"/>
    </row>
    <row r="45" spans="1:6" s="1" customFormat="1">
      <c r="A45" s="65">
        <v>2</v>
      </c>
      <c r="B45" s="15" t="s">
        <v>299</v>
      </c>
      <c r="C45" s="15" t="s">
        <v>162</v>
      </c>
      <c r="D45" s="63">
        <v>0</v>
      </c>
      <c r="E45" s="67"/>
      <c r="F45" s="67"/>
    </row>
    <row r="46" spans="1:6" s="1" customFormat="1">
      <c r="A46" s="65" t="s">
        <v>300</v>
      </c>
      <c r="B46" s="68" t="s">
        <v>301</v>
      </c>
      <c r="C46" s="15" t="s">
        <v>279</v>
      </c>
      <c r="D46" s="122">
        <v>0</v>
      </c>
      <c r="E46" s="67"/>
      <c r="F46" s="67"/>
    </row>
    <row r="47" spans="1:6" s="1" customFormat="1">
      <c r="A47" s="65" t="s">
        <v>302</v>
      </c>
      <c r="B47" s="68" t="s">
        <v>303</v>
      </c>
      <c r="C47" s="15" t="s">
        <v>279</v>
      </c>
      <c r="D47" s="122">
        <v>0</v>
      </c>
      <c r="E47" s="69"/>
      <c r="F47" s="69"/>
    </row>
    <row r="48" spans="1:6" s="1" customFormat="1">
      <c r="A48" s="65" t="s">
        <v>304</v>
      </c>
      <c r="B48" s="70" t="s">
        <v>305</v>
      </c>
      <c r="C48" s="39" t="s">
        <v>162</v>
      </c>
      <c r="D48" s="130">
        <v>0</v>
      </c>
      <c r="E48" s="132"/>
      <c r="F48" s="132"/>
    </row>
    <row r="49" spans="1:6" s="1" customFormat="1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>
      <c r="A51" s="65">
        <v>3</v>
      </c>
      <c r="B51" s="68" t="s">
        <v>310</v>
      </c>
      <c r="C51" s="15" t="s">
        <v>279</v>
      </c>
      <c r="D51" s="122">
        <v>20</v>
      </c>
      <c r="E51" s="69"/>
      <c r="F51" s="69"/>
    </row>
    <row r="52" spans="1:6" s="1" customFormat="1">
      <c r="A52" s="65">
        <v>4</v>
      </c>
      <c r="B52" s="68" t="s">
        <v>311</v>
      </c>
      <c r="C52" s="15" t="s">
        <v>279</v>
      </c>
      <c r="D52" s="122">
        <v>2</v>
      </c>
      <c r="E52" s="69"/>
      <c r="F52" s="69"/>
    </row>
    <row r="53" spans="1:6" s="1" customFormat="1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75" thickBot="1">
      <c r="A54" s="109">
        <v>6</v>
      </c>
      <c r="B54" s="124" t="s">
        <v>313</v>
      </c>
      <c r="C54" s="110" t="s">
        <v>282</v>
      </c>
      <c r="D54" s="126">
        <v>0</v>
      </c>
      <c r="E54" s="132"/>
      <c r="F54" s="132"/>
    </row>
    <row r="55" spans="1:6" s="1" customFormat="1" ht="15.75" thickBot="1">
      <c r="A55" s="1026" t="s">
        <v>314</v>
      </c>
      <c r="B55" s="1027"/>
      <c r="C55" s="1027"/>
      <c r="D55" s="1028"/>
      <c r="E55" s="67"/>
      <c r="F55" s="67"/>
    </row>
    <row r="56" spans="1:6" s="1" customFormat="1">
      <c r="A56" s="90">
        <v>1</v>
      </c>
      <c r="B56" s="119" t="s">
        <v>315</v>
      </c>
      <c r="C56" s="133" t="s">
        <v>162</v>
      </c>
      <c r="D56" s="107">
        <v>1218.0999999999999</v>
      </c>
      <c r="E56" s="67"/>
      <c r="F56" s="67"/>
    </row>
    <row r="57" spans="1:6" s="1" customFormat="1">
      <c r="A57" s="65" t="s">
        <v>285</v>
      </c>
      <c r="B57" s="15" t="s">
        <v>316</v>
      </c>
      <c r="C57" s="15" t="s">
        <v>279</v>
      </c>
      <c r="D57" s="122">
        <v>19</v>
      </c>
      <c r="E57" s="67"/>
      <c r="F57" s="67"/>
    </row>
    <row r="58" spans="1:6" s="1" customFormat="1">
      <c r="A58" s="65" t="s">
        <v>295</v>
      </c>
      <c r="B58" s="15" t="s">
        <v>317</v>
      </c>
      <c r="C58" s="15" t="s">
        <v>279</v>
      </c>
      <c r="D58" s="122">
        <v>1</v>
      </c>
      <c r="E58" s="67"/>
      <c r="F58" s="67"/>
    </row>
    <row r="59" spans="1:6" s="1" customFormat="1">
      <c r="A59" s="65" t="s">
        <v>297</v>
      </c>
      <c r="B59" s="15" t="s">
        <v>318</v>
      </c>
      <c r="C59" s="15" t="s">
        <v>279</v>
      </c>
      <c r="D59" s="122">
        <v>9</v>
      </c>
      <c r="E59" s="67"/>
      <c r="F59" s="67"/>
    </row>
    <row r="60" spans="1:6" s="1" customFormat="1">
      <c r="A60" s="65" t="s">
        <v>16</v>
      </c>
      <c r="B60" s="15" t="s">
        <v>319</v>
      </c>
      <c r="C60" s="15" t="s">
        <v>282</v>
      </c>
      <c r="D60" s="63">
        <v>50</v>
      </c>
      <c r="E60" s="134"/>
      <c r="F60" s="134"/>
    </row>
    <row r="61" spans="1:6" s="1" customFormat="1">
      <c r="A61" s="65" t="s">
        <v>18</v>
      </c>
      <c r="B61" s="15" t="s">
        <v>320</v>
      </c>
      <c r="C61" s="15" t="s">
        <v>321</v>
      </c>
      <c r="D61" s="135">
        <f>SUM(D62,D63)</f>
        <v>161.41399999999999</v>
      </c>
      <c r="E61" s="127"/>
      <c r="F61" s="127"/>
    </row>
    <row r="62" spans="1:6" s="1" customFormat="1">
      <c r="A62" s="84" t="s">
        <v>322</v>
      </c>
      <c r="B62" s="70" t="s">
        <v>323</v>
      </c>
      <c r="C62" s="39" t="s">
        <v>321</v>
      </c>
      <c r="D62" s="136">
        <v>20</v>
      </c>
      <c r="E62" s="132"/>
      <c r="F62" s="132"/>
    </row>
    <row r="63" spans="1:6" s="1" customFormat="1">
      <c r="A63" s="84" t="s">
        <v>324</v>
      </c>
      <c r="B63" s="70" t="s">
        <v>325</v>
      </c>
      <c r="C63" s="39" t="s">
        <v>321</v>
      </c>
      <c r="D63" s="136">
        <v>141.41399999999999</v>
      </c>
      <c r="E63" s="132"/>
      <c r="F63" s="132"/>
    </row>
    <row r="64" spans="1:6" s="1" customFormat="1">
      <c r="A64" s="65">
        <v>2</v>
      </c>
      <c r="B64" s="15" t="s">
        <v>326</v>
      </c>
      <c r="C64" s="15" t="s">
        <v>279</v>
      </c>
      <c r="D64" s="122">
        <v>4532</v>
      </c>
      <c r="E64" s="67"/>
      <c r="F64" s="67"/>
    </row>
    <row r="65" spans="1:6" s="1" customFormat="1">
      <c r="A65" s="65">
        <v>3</v>
      </c>
      <c r="B65" s="15" t="s">
        <v>327</v>
      </c>
      <c r="C65" s="15" t="s">
        <v>279</v>
      </c>
      <c r="D65" s="122">
        <v>8668</v>
      </c>
      <c r="E65" s="67"/>
      <c r="F65" s="67"/>
    </row>
    <row r="66" spans="1:6" s="1" customFormat="1">
      <c r="A66" s="84" t="s">
        <v>165</v>
      </c>
      <c r="B66" s="70" t="s">
        <v>328</v>
      </c>
      <c r="C66" s="39" t="s">
        <v>279</v>
      </c>
      <c r="D66" s="136">
        <v>4615</v>
      </c>
      <c r="E66" s="132"/>
      <c r="F66" s="132"/>
    </row>
    <row r="67" spans="1:6" s="1" customFormat="1">
      <c r="A67" s="84" t="s">
        <v>329</v>
      </c>
      <c r="B67" s="70" t="s">
        <v>330</v>
      </c>
      <c r="C67" s="39" t="s">
        <v>279</v>
      </c>
      <c r="D67" s="136">
        <v>3816</v>
      </c>
      <c r="E67" s="132"/>
      <c r="F67" s="132"/>
    </row>
    <row r="68" spans="1:6" s="1" customFormat="1">
      <c r="A68" s="84" t="s">
        <v>331</v>
      </c>
      <c r="B68" s="70" t="s">
        <v>332</v>
      </c>
      <c r="C68" s="39" t="s">
        <v>279</v>
      </c>
      <c r="D68" s="136">
        <v>237</v>
      </c>
      <c r="E68" s="132"/>
      <c r="F68" s="132"/>
    </row>
    <row r="69" spans="1:6" s="1" customFormat="1">
      <c r="A69" s="65">
        <v>4</v>
      </c>
      <c r="B69" s="15" t="s">
        <v>333</v>
      </c>
      <c r="C69" s="15" t="s">
        <v>279</v>
      </c>
      <c r="D69" s="122">
        <v>234</v>
      </c>
      <c r="E69" s="134"/>
      <c r="F69" s="134"/>
    </row>
    <row r="70" spans="1:6" s="1" customFormat="1">
      <c r="A70" s="65" t="s">
        <v>187</v>
      </c>
      <c r="B70" s="15" t="s">
        <v>334</v>
      </c>
      <c r="C70" s="15" t="s">
        <v>279</v>
      </c>
      <c r="D70" s="122">
        <v>16</v>
      </c>
      <c r="E70" s="67"/>
      <c r="F70" s="67"/>
    </row>
    <row r="71" spans="1:6" s="1" customFormat="1">
      <c r="A71" s="65" t="s">
        <v>189</v>
      </c>
      <c r="B71" s="15" t="s">
        <v>335</v>
      </c>
      <c r="C71" s="15" t="s">
        <v>279</v>
      </c>
      <c r="D71" s="122">
        <v>293</v>
      </c>
      <c r="E71" s="67"/>
      <c r="F71" s="67"/>
    </row>
    <row r="72" spans="1:6" s="1" customFormat="1">
      <c r="A72" s="137" t="s">
        <v>336</v>
      </c>
      <c r="B72" s="70" t="s">
        <v>337</v>
      </c>
      <c r="C72" s="39" t="s">
        <v>162</v>
      </c>
      <c r="D72" s="130">
        <v>1.6</v>
      </c>
      <c r="E72" s="132"/>
      <c r="F72" s="132"/>
    </row>
    <row r="73" spans="1:6" s="1" customFormat="1">
      <c r="A73" s="137" t="s">
        <v>338</v>
      </c>
      <c r="B73" s="70" t="s">
        <v>339</v>
      </c>
      <c r="C73" s="39" t="s">
        <v>162</v>
      </c>
      <c r="D73" s="130">
        <v>1.5</v>
      </c>
      <c r="E73" s="77"/>
      <c r="F73" s="77"/>
    </row>
    <row r="74" spans="1:6" s="1" customFormat="1">
      <c r="A74" s="65">
        <v>6</v>
      </c>
      <c r="B74" s="15" t="s">
        <v>340</v>
      </c>
      <c r="C74" s="15" t="s">
        <v>279</v>
      </c>
      <c r="D74" s="138">
        <f>SUM(D75,D76,D77)</f>
        <v>6126</v>
      </c>
      <c r="E74" s="127"/>
      <c r="F74" s="127"/>
    </row>
    <row r="75" spans="1:6" s="1" customFormat="1">
      <c r="A75" s="84" t="s">
        <v>197</v>
      </c>
      <c r="B75" s="70" t="s">
        <v>341</v>
      </c>
      <c r="C75" s="39" t="s">
        <v>279</v>
      </c>
      <c r="D75" s="136">
        <v>5211</v>
      </c>
      <c r="E75" s="132"/>
      <c r="F75" s="132"/>
    </row>
    <row r="76" spans="1:6" s="1" customFormat="1">
      <c r="A76" s="84" t="s">
        <v>199</v>
      </c>
      <c r="B76" s="70" t="s">
        <v>342</v>
      </c>
      <c r="C76" s="39" t="s">
        <v>279</v>
      </c>
      <c r="D76" s="136">
        <v>236</v>
      </c>
      <c r="E76" s="132"/>
      <c r="F76" s="132"/>
    </row>
    <row r="77" spans="1:6" s="1" customFormat="1">
      <c r="A77" s="84" t="s">
        <v>201</v>
      </c>
      <c r="B77" s="70" t="s">
        <v>343</v>
      </c>
      <c r="C77" s="39" t="s">
        <v>279</v>
      </c>
      <c r="D77" s="136">
        <v>679</v>
      </c>
      <c r="E77" s="132"/>
      <c r="F77" s="132"/>
    </row>
    <row r="78" spans="1:6" s="1" customFormat="1">
      <c r="A78" s="65">
        <v>7</v>
      </c>
      <c r="B78" s="15" t="s">
        <v>344</v>
      </c>
      <c r="C78" s="15" t="s">
        <v>279</v>
      </c>
      <c r="D78" s="122">
        <v>6050</v>
      </c>
      <c r="E78" s="67"/>
      <c r="F78" s="67"/>
    </row>
    <row r="79" spans="1:6" s="1" customFormat="1" ht="15.75" thickBot="1">
      <c r="A79" s="109">
        <v>8</v>
      </c>
      <c r="B79" s="110" t="s">
        <v>345</v>
      </c>
      <c r="C79" s="110" t="s">
        <v>279</v>
      </c>
      <c r="D79" s="126">
        <v>98</v>
      </c>
      <c r="E79" s="127"/>
      <c r="F79" s="127"/>
    </row>
    <row r="80" spans="1:6" s="1" customFormat="1" ht="15.75" thickBot="1">
      <c r="A80" s="1026" t="s">
        <v>346</v>
      </c>
      <c r="B80" s="1027"/>
      <c r="C80" s="1027"/>
      <c r="D80" s="1028"/>
      <c r="E80" s="139"/>
      <c r="F80" s="139"/>
    </row>
    <row r="81" spans="1:6" s="1" customFormat="1">
      <c r="A81" s="90" t="s">
        <v>347</v>
      </c>
      <c r="B81" s="92" t="s">
        <v>348</v>
      </c>
      <c r="C81" s="133" t="s">
        <v>162</v>
      </c>
      <c r="D81" s="107">
        <v>698.17100000000005</v>
      </c>
      <c r="E81" s="139"/>
      <c r="F81" s="139"/>
    </row>
    <row r="82" spans="1:6" s="1" customFormat="1">
      <c r="A82" s="137" t="s">
        <v>285</v>
      </c>
      <c r="B82" s="70" t="s">
        <v>349</v>
      </c>
      <c r="C82" s="140" t="s">
        <v>162</v>
      </c>
      <c r="D82" s="71">
        <v>519.70000000000005</v>
      </c>
      <c r="E82" s="139"/>
      <c r="F82" s="139"/>
    </row>
    <row r="83" spans="1:6" s="1" customFormat="1">
      <c r="A83" s="137" t="s">
        <v>295</v>
      </c>
      <c r="B83" s="70" t="s">
        <v>202</v>
      </c>
      <c r="C83" s="140" t="s">
        <v>162</v>
      </c>
      <c r="D83" s="71">
        <v>15.5</v>
      </c>
      <c r="E83" s="139"/>
      <c r="F83" s="139"/>
    </row>
    <row r="84" spans="1:6" s="1" customFormat="1">
      <c r="A84" s="137" t="s">
        <v>297</v>
      </c>
      <c r="B84" s="70" t="s">
        <v>350</v>
      </c>
      <c r="C84" s="140" t="s">
        <v>162</v>
      </c>
      <c r="D84" s="71">
        <v>162.97</v>
      </c>
      <c r="E84" s="139"/>
      <c r="F84" s="139"/>
    </row>
    <row r="85" spans="1:6" s="1" customFormat="1">
      <c r="A85" s="65" t="s">
        <v>351</v>
      </c>
      <c r="B85" s="15" t="s">
        <v>352</v>
      </c>
      <c r="C85" s="15" t="s">
        <v>279</v>
      </c>
      <c r="D85" s="122">
        <v>5</v>
      </c>
      <c r="E85" s="94"/>
      <c r="F85" s="94"/>
    </row>
    <row r="86" spans="1:6" s="1" customFormat="1">
      <c r="A86" s="65" t="s">
        <v>300</v>
      </c>
      <c r="B86" s="15" t="s">
        <v>353</v>
      </c>
      <c r="C86" s="141" t="s">
        <v>162</v>
      </c>
      <c r="D86" s="63">
        <v>682.67</v>
      </c>
      <c r="E86" s="94"/>
      <c r="F86" s="94"/>
    </row>
    <row r="87" spans="1:6" s="1" customFormat="1">
      <c r="A87" s="65" t="s">
        <v>354</v>
      </c>
      <c r="B87" s="15" t="s">
        <v>355</v>
      </c>
      <c r="C87" s="15" t="s">
        <v>279</v>
      </c>
      <c r="D87" s="122">
        <v>70</v>
      </c>
      <c r="E87" s="94"/>
      <c r="F87" s="94"/>
    </row>
    <row r="88" spans="1:6" s="1" customFormat="1">
      <c r="A88" s="65" t="s">
        <v>356</v>
      </c>
      <c r="B88" s="15" t="s">
        <v>357</v>
      </c>
      <c r="C88" s="15" t="s">
        <v>279</v>
      </c>
      <c r="D88" s="122">
        <v>132</v>
      </c>
      <c r="E88" s="94"/>
      <c r="F88" s="94"/>
    </row>
    <row r="89" spans="1:6" s="1" customFormat="1">
      <c r="A89" s="65" t="s">
        <v>358</v>
      </c>
      <c r="B89" s="15" t="s">
        <v>359</v>
      </c>
      <c r="C89" s="15" t="s">
        <v>282</v>
      </c>
      <c r="D89" s="122">
        <v>18.269300000000001</v>
      </c>
      <c r="E89" s="142"/>
      <c r="F89" s="142"/>
    </row>
    <row r="90" spans="1:6" s="1" customFormat="1">
      <c r="A90" s="65" t="s">
        <v>360</v>
      </c>
      <c r="B90" s="15" t="s">
        <v>361</v>
      </c>
      <c r="C90" s="15" t="s">
        <v>321</v>
      </c>
      <c r="D90" s="122">
        <v>128.57400000000001</v>
      </c>
      <c r="E90" s="94"/>
      <c r="F90" s="94"/>
    </row>
    <row r="91" spans="1:6" s="1" customFormat="1">
      <c r="A91" s="84" t="s">
        <v>362</v>
      </c>
      <c r="B91" s="70" t="s">
        <v>363</v>
      </c>
      <c r="C91" s="39" t="s">
        <v>321</v>
      </c>
      <c r="D91" s="143">
        <v>34</v>
      </c>
      <c r="E91" s="144"/>
      <c r="F91" s="144"/>
    </row>
    <row r="92" spans="1:6" s="1" customFormat="1">
      <c r="A92" s="65" t="s">
        <v>364</v>
      </c>
      <c r="B92" s="15" t="s">
        <v>365</v>
      </c>
      <c r="C92" s="15" t="s">
        <v>279</v>
      </c>
      <c r="D92" s="122">
        <v>2877</v>
      </c>
      <c r="E92" s="94"/>
      <c r="F92" s="94"/>
    </row>
    <row r="93" spans="1:6" s="1" customFormat="1">
      <c r="A93" s="65" t="s">
        <v>169</v>
      </c>
      <c r="B93" s="15" t="s">
        <v>366</v>
      </c>
      <c r="C93" s="15" t="s">
        <v>279</v>
      </c>
      <c r="D93" s="122">
        <v>6815</v>
      </c>
      <c r="E93" s="94"/>
      <c r="F93" s="94"/>
    </row>
    <row r="94" spans="1:6" s="1" customFormat="1">
      <c r="A94" s="84" t="s">
        <v>171</v>
      </c>
      <c r="B94" s="70" t="s">
        <v>328</v>
      </c>
      <c r="C94" s="39" t="s">
        <v>279</v>
      </c>
      <c r="D94" s="143">
        <v>4495</v>
      </c>
      <c r="E94" s="94"/>
      <c r="F94" s="94"/>
    </row>
    <row r="95" spans="1:6" s="1" customFormat="1">
      <c r="A95" s="84" t="s">
        <v>178</v>
      </c>
      <c r="B95" s="70" t="s">
        <v>367</v>
      </c>
      <c r="C95" s="39" t="s">
        <v>279</v>
      </c>
      <c r="D95" s="143">
        <v>2083</v>
      </c>
      <c r="E95" s="144"/>
      <c r="F95" s="144"/>
    </row>
    <row r="96" spans="1:6" s="1" customFormat="1">
      <c r="A96" s="84" t="s">
        <v>182</v>
      </c>
      <c r="B96" s="70" t="s">
        <v>368</v>
      </c>
      <c r="C96" s="39" t="s">
        <v>279</v>
      </c>
      <c r="D96" s="143">
        <v>237</v>
      </c>
      <c r="E96" s="144"/>
      <c r="F96" s="144"/>
    </row>
    <row r="97" spans="1:6" s="1" customFormat="1" ht="15.75" thickBot="1">
      <c r="A97" s="109" t="s">
        <v>184</v>
      </c>
      <c r="B97" s="110" t="s">
        <v>369</v>
      </c>
      <c r="C97" s="110" t="s">
        <v>279</v>
      </c>
      <c r="D97" s="126">
        <v>39</v>
      </c>
      <c r="E97" s="94"/>
      <c r="F97" s="94"/>
    </row>
    <row r="98" spans="1:6" s="1" customFormat="1" ht="15.75" thickBot="1">
      <c r="A98" s="1026" t="s">
        <v>370</v>
      </c>
      <c r="B98" s="1027"/>
      <c r="C98" s="1027"/>
      <c r="D98" s="1028"/>
      <c r="E98" s="94"/>
      <c r="F98" s="94"/>
    </row>
    <row r="99" spans="1:6" s="1" customFormat="1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>
      <c r="A108" s="1026" t="s">
        <v>380</v>
      </c>
      <c r="B108" s="1027"/>
      <c r="C108" s="1027"/>
      <c r="D108" s="1028"/>
      <c r="E108" s="139"/>
      <c r="F108" s="139"/>
    </row>
    <row r="109" spans="1:6" s="1" customFormat="1">
      <c r="A109" s="145">
        <v>1</v>
      </c>
      <c r="B109" s="119" t="s">
        <v>381</v>
      </c>
      <c r="C109" s="133" t="s">
        <v>162</v>
      </c>
      <c r="D109" s="107">
        <v>698.17100000000005</v>
      </c>
      <c r="E109" s="139"/>
      <c r="F109" s="139"/>
    </row>
    <row r="110" spans="1:6" s="1" customFormat="1">
      <c r="A110" s="146">
        <v>2</v>
      </c>
      <c r="B110" s="147" t="s">
        <v>382</v>
      </c>
      <c r="C110" s="12" t="s">
        <v>279</v>
      </c>
      <c r="D110" s="148">
        <v>1</v>
      </c>
      <c r="E110" s="95"/>
      <c r="F110" s="95"/>
    </row>
    <row r="111" spans="1:6" s="1" customFormat="1">
      <c r="A111" s="65" t="s">
        <v>300</v>
      </c>
      <c r="B111" s="68" t="s">
        <v>383</v>
      </c>
      <c r="C111" s="15" t="s">
        <v>384</v>
      </c>
      <c r="D111" s="149">
        <v>2</v>
      </c>
      <c r="E111" s="95"/>
      <c r="F111" s="95"/>
    </row>
    <row r="112" spans="1:6" s="1" customFormat="1">
      <c r="A112" s="65" t="s">
        <v>302</v>
      </c>
      <c r="B112" s="15" t="s">
        <v>385</v>
      </c>
      <c r="C112" s="150" t="s">
        <v>162</v>
      </c>
      <c r="D112" s="63">
        <v>0</v>
      </c>
      <c r="E112" s="94"/>
      <c r="F112" s="94"/>
    </row>
    <row r="113" spans="1:6" s="1" customFormat="1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>
      <c r="A115" s="65" t="s">
        <v>356</v>
      </c>
      <c r="B115" s="68" t="s">
        <v>389</v>
      </c>
      <c r="C115" s="15" t="s">
        <v>279</v>
      </c>
      <c r="D115" s="149">
        <v>5</v>
      </c>
      <c r="E115" s="95"/>
      <c r="F115" s="95"/>
    </row>
    <row r="116" spans="1:6" s="1" customFormat="1">
      <c r="A116" s="65" t="s">
        <v>390</v>
      </c>
      <c r="B116" s="15" t="s">
        <v>391</v>
      </c>
      <c r="C116" s="150" t="s">
        <v>162</v>
      </c>
      <c r="D116" s="63">
        <v>698.17100000000005</v>
      </c>
      <c r="E116" s="94"/>
      <c r="F116" s="94"/>
    </row>
    <row r="117" spans="1:6" s="1" customFormat="1">
      <c r="A117" s="65" t="s">
        <v>358</v>
      </c>
      <c r="B117" s="68" t="s">
        <v>392</v>
      </c>
      <c r="C117" s="15" t="s">
        <v>279</v>
      </c>
      <c r="D117" s="149">
        <v>0</v>
      </c>
      <c r="E117" s="95"/>
      <c r="F117" s="95"/>
    </row>
    <row r="118" spans="1:6" s="1" customFormat="1">
      <c r="A118" s="65" t="s">
        <v>393</v>
      </c>
      <c r="B118" s="15" t="s">
        <v>394</v>
      </c>
      <c r="C118" s="150" t="s">
        <v>162</v>
      </c>
      <c r="D118" s="63">
        <v>0</v>
      </c>
      <c r="E118" s="151"/>
      <c r="F118" s="95"/>
    </row>
    <row r="119" spans="1:6" s="1" customFormat="1">
      <c r="A119" s="65" t="s">
        <v>165</v>
      </c>
      <c r="B119" s="15" t="s">
        <v>395</v>
      </c>
      <c r="C119" s="15" t="s">
        <v>279</v>
      </c>
      <c r="D119" s="122">
        <v>14</v>
      </c>
      <c r="E119" s="129"/>
      <c r="F119" s="129"/>
    </row>
    <row r="120" spans="1:6" s="1" customFormat="1">
      <c r="A120" s="65" t="s">
        <v>329</v>
      </c>
      <c r="B120" s="15" t="s">
        <v>396</v>
      </c>
      <c r="C120" s="15" t="s">
        <v>279</v>
      </c>
      <c r="D120" s="122">
        <v>16</v>
      </c>
      <c r="E120" s="144"/>
      <c r="F120" s="144"/>
    </row>
    <row r="121" spans="1:6" s="1" customFormat="1">
      <c r="A121" s="152" t="s">
        <v>331</v>
      </c>
      <c r="B121" s="153" t="s">
        <v>397</v>
      </c>
      <c r="C121" s="153" t="s">
        <v>279</v>
      </c>
      <c r="D121" s="154">
        <v>26</v>
      </c>
      <c r="E121" s="144"/>
      <c r="F121" s="144"/>
    </row>
    <row r="122" spans="1:6" s="1" customFormat="1">
      <c r="A122" s="155">
        <v>4</v>
      </c>
      <c r="B122" s="1025" t="s">
        <v>398</v>
      </c>
      <c r="C122" s="1025"/>
      <c r="D122" s="156"/>
      <c r="E122" s="157"/>
      <c r="F122" s="157"/>
    </row>
    <row r="123" spans="1:6" s="1" customFormat="1">
      <c r="A123" s="146" t="s">
        <v>171</v>
      </c>
      <c r="B123" s="147" t="s">
        <v>399</v>
      </c>
      <c r="C123" s="12" t="s">
        <v>255</v>
      </c>
      <c r="D123" s="158">
        <v>567.41</v>
      </c>
      <c r="E123" s="95"/>
      <c r="F123" s="95"/>
    </row>
    <row r="124" spans="1:6" s="1" customFormat="1">
      <c r="A124" s="65" t="s">
        <v>178</v>
      </c>
      <c r="B124" s="68" t="s">
        <v>400</v>
      </c>
      <c r="C124" s="15" t="s">
        <v>255</v>
      </c>
      <c r="D124" s="159">
        <v>466.69</v>
      </c>
      <c r="E124" s="95"/>
      <c r="F124" s="95"/>
    </row>
    <row r="125" spans="1:6" s="1" customFormat="1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>
      <c r="A126" s="65" t="s">
        <v>402</v>
      </c>
      <c r="B126" s="68" t="s">
        <v>403</v>
      </c>
      <c r="C126" s="15" t="s">
        <v>255</v>
      </c>
      <c r="D126" s="159">
        <v>125.26</v>
      </c>
      <c r="E126" s="95"/>
      <c r="F126" s="95"/>
    </row>
    <row r="127" spans="1:6" s="1" customFormat="1">
      <c r="A127" s="152" t="s">
        <v>404</v>
      </c>
      <c r="B127" s="160" t="s">
        <v>405</v>
      </c>
      <c r="C127" s="153" t="s">
        <v>255</v>
      </c>
      <c r="D127" s="161">
        <v>11.93</v>
      </c>
      <c r="E127" s="95"/>
      <c r="F127" s="95"/>
    </row>
    <row r="128" spans="1:6" s="1" customFormat="1">
      <c r="A128" s="155">
        <v>5</v>
      </c>
      <c r="B128" s="1025" t="s">
        <v>406</v>
      </c>
      <c r="C128" s="1025"/>
      <c r="D128" s="162"/>
      <c r="E128" s="157"/>
      <c r="F128" s="157"/>
    </row>
    <row r="129" spans="1:6" s="1" customFormat="1">
      <c r="A129" s="146" t="s">
        <v>187</v>
      </c>
      <c r="B129" s="147" t="s">
        <v>407</v>
      </c>
      <c r="C129" s="12" t="s">
        <v>255</v>
      </c>
      <c r="D129" s="158">
        <v>14.04</v>
      </c>
      <c r="E129" s="95"/>
      <c r="F129" s="95"/>
    </row>
    <row r="130" spans="1:6" s="1" customFormat="1">
      <c r="A130" s="65" t="s">
        <v>189</v>
      </c>
      <c r="B130" s="68" t="s">
        <v>400</v>
      </c>
      <c r="C130" s="15" t="s">
        <v>255</v>
      </c>
      <c r="D130" s="159">
        <v>8.5</v>
      </c>
      <c r="E130" s="95"/>
      <c r="F130" s="95"/>
    </row>
    <row r="131" spans="1:6" s="1" customFormat="1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>
      <c r="A132" s="65" t="s">
        <v>338</v>
      </c>
      <c r="B132" s="68" t="s">
        <v>403</v>
      </c>
      <c r="C132" s="15" t="s">
        <v>255</v>
      </c>
      <c r="D132" s="159">
        <v>13.32</v>
      </c>
      <c r="E132" s="95"/>
      <c r="F132" s="95"/>
    </row>
    <row r="133" spans="1:6" s="1" customFormat="1">
      <c r="A133" s="65" t="s">
        <v>408</v>
      </c>
      <c r="B133" s="68" t="s">
        <v>405</v>
      </c>
      <c r="C133" s="15" t="s">
        <v>255</v>
      </c>
      <c r="D133" s="159">
        <v>0.61</v>
      </c>
      <c r="E133" s="95"/>
      <c r="F133" s="95"/>
    </row>
    <row r="134" spans="1:6" s="1" customFormat="1">
      <c r="A134" s="163">
        <v>6</v>
      </c>
      <c r="B134" s="1025" t="s">
        <v>409</v>
      </c>
      <c r="C134" s="1025"/>
      <c r="D134" s="164"/>
      <c r="E134" s="94"/>
      <c r="F134" s="94"/>
    </row>
    <row r="135" spans="1:6" s="1" customFormat="1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>
      <c r="A139" s="1026" t="s">
        <v>415</v>
      </c>
      <c r="B139" s="1027"/>
      <c r="C139" s="1027"/>
      <c r="D139" s="1028"/>
      <c r="E139" s="94"/>
      <c r="F139" s="94"/>
    </row>
    <row r="140" spans="1:6" s="1" customFormat="1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>
      <c r="A143" s="155" t="s">
        <v>364</v>
      </c>
      <c r="B143" s="1025" t="s">
        <v>419</v>
      </c>
      <c r="C143" s="1025"/>
      <c r="D143" s="156"/>
      <c r="E143" s="94"/>
      <c r="F143" s="94"/>
    </row>
    <row r="144" spans="1:6" s="1" customFormat="1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>
      <c r="A147" s="155" t="s">
        <v>169</v>
      </c>
      <c r="B147" s="1025" t="s">
        <v>421</v>
      </c>
      <c r="C147" s="1025"/>
      <c r="D147" s="162"/>
      <c r="E147" s="94"/>
      <c r="F147" s="94"/>
    </row>
    <row r="148" spans="1:6" s="1" customFormat="1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>
      <c r="A151" s="1026" t="s">
        <v>422</v>
      </c>
      <c r="B151" s="1027"/>
      <c r="C151" s="1027"/>
      <c r="D151" s="1028"/>
      <c r="E151" s="166"/>
      <c r="F151" s="166"/>
    </row>
    <row r="152" spans="1:6" s="1" customFormat="1">
      <c r="A152" s="167">
        <v>1</v>
      </c>
      <c r="B152" s="168" t="s">
        <v>423</v>
      </c>
      <c r="C152" s="92" t="s">
        <v>162</v>
      </c>
      <c r="D152" s="107">
        <v>0.63800000000000001</v>
      </c>
      <c r="E152" s="166"/>
      <c r="F152" s="166"/>
    </row>
    <row r="153" spans="1:6" s="1" customFormat="1">
      <c r="A153" s="146" t="s">
        <v>285</v>
      </c>
      <c r="B153" s="169" t="s">
        <v>424</v>
      </c>
      <c r="C153" s="140" t="s">
        <v>186</v>
      </c>
      <c r="D153" s="170">
        <v>98</v>
      </c>
      <c r="E153" s="166"/>
      <c r="F153" s="166"/>
    </row>
    <row r="154" spans="1:6" s="1" customFormat="1">
      <c r="A154" s="65" t="s">
        <v>295</v>
      </c>
      <c r="B154" s="171" t="s">
        <v>425</v>
      </c>
      <c r="C154" s="172" t="s">
        <v>426</v>
      </c>
      <c r="D154" s="63">
        <v>0</v>
      </c>
      <c r="E154" s="166"/>
      <c r="F154" s="166"/>
    </row>
    <row r="155" spans="1:6" s="1" customFormat="1">
      <c r="A155" s="146" t="s">
        <v>297</v>
      </c>
      <c r="B155" s="33" t="s">
        <v>427</v>
      </c>
      <c r="C155" s="15" t="s">
        <v>279</v>
      </c>
      <c r="D155" s="122">
        <v>8</v>
      </c>
      <c r="E155" s="166"/>
      <c r="F155" s="166"/>
    </row>
    <row r="156" spans="1:6" s="1" customFormat="1">
      <c r="A156" s="173">
        <v>2</v>
      </c>
      <c r="B156" s="1025" t="s">
        <v>428</v>
      </c>
      <c r="C156" s="1025"/>
      <c r="D156" s="174"/>
      <c r="E156" s="166"/>
      <c r="F156" s="166"/>
    </row>
    <row r="157" spans="1:6" s="1" customFormat="1">
      <c r="A157" s="146" t="s">
        <v>300</v>
      </c>
      <c r="B157" s="175" t="s">
        <v>429</v>
      </c>
      <c r="C157" s="12" t="s">
        <v>162</v>
      </c>
      <c r="D157" s="63">
        <v>0.63800000000000001</v>
      </c>
      <c r="E157" s="157"/>
      <c r="F157" s="157"/>
    </row>
    <row r="158" spans="1:6" s="1" customFormat="1">
      <c r="A158" s="65" t="s">
        <v>354</v>
      </c>
      <c r="B158" s="169" t="s">
        <v>430</v>
      </c>
      <c r="C158" s="140" t="s">
        <v>186</v>
      </c>
      <c r="D158" s="170">
        <v>84</v>
      </c>
      <c r="E158" s="144"/>
      <c r="F158" s="144"/>
    </row>
    <row r="159" spans="1:6" s="1" customFormat="1">
      <c r="A159" s="146" t="s">
        <v>356</v>
      </c>
      <c r="B159" s="171" t="s">
        <v>431</v>
      </c>
      <c r="C159" s="172" t="s">
        <v>426</v>
      </c>
      <c r="D159" s="63">
        <v>0.10199999999999999</v>
      </c>
      <c r="E159" s="94"/>
      <c r="F159" s="94"/>
    </row>
    <row r="160" spans="1:6" s="1" customFormat="1">
      <c r="A160" s="65" t="s">
        <v>358</v>
      </c>
      <c r="B160" s="33" t="s">
        <v>432</v>
      </c>
      <c r="C160" s="15" t="s">
        <v>279</v>
      </c>
      <c r="D160" s="122">
        <v>3</v>
      </c>
      <c r="E160" s="94"/>
      <c r="F160" s="94"/>
    </row>
    <row r="161" spans="1:6" s="1" customFormat="1">
      <c r="A161" s="163">
        <v>3</v>
      </c>
      <c r="B161" s="1025" t="s">
        <v>433</v>
      </c>
      <c r="C161" s="1025"/>
      <c r="D161" s="176"/>
      <c r="E161" s="94"/>
      <c r="F161" s="94"/>
    </row>
    <row r="162" spans="1:6" s="1" customFormat="1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>
      <c r="A166" s="15">
        <v>4</v>
      </c>
      <c r="B166" s="1033" t="s">
        <v>439</v>
      </c>
      <c r="C166" s="1034"/>
      <c r="D166" s="156"/>
      <c r="E166" s="94"/>
      <c r="F166" s="94"/>
    </row>
    <row r="167" spans="1:6" s="1" customFormat="1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>
      <c r="A171" s="15">
        <v>5</v>
      </c>
      <c r="B171" s="1032" t="s">
        <v>445</v>
      </c>
      <c r="C171" s="1032"/>
      <c r="D171" s="135"/>
      <c r="E171" s="94"/>
      <c r="F171" s="94"/>
    </row>
    <row r="172" spans="1:6" s="1" customFormat="1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>
      <c r="A176" s="155">
        <v>6</v>
      </c>
      <c r="B176" s="1025" t="s">
        <v>450</v>
      </c>
      <c r="C176" s="1025"/>
      <c r="D176" s="176"/>
      <c r="E176" s="94"/>
      <c r="F176" s="94"/>
    </row>
    <row r="177" spans="1:6" s="1" customFormat="1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>
      <c r="A182" s="155">
        <v>7</v>
      </c>
      <c r="B182" s="1025" t="s">
        <v>456</v>
      </c>
      <c r="C182" s="1025"/>
      <c r="D182" s="162"/>
      <c r="E182" s="94"/>
      <c r="F182" s="94"/>
    </row>
    <row r="183" spans="1:6" s="1" customFormat="1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>
      <c r="A190" s="1029" t="s">
        <v>466</v>
      </c>
      <c r="B190" s="1030"/>
      <c r="C190" s="1030"/>
      <c r="D190" s="1031"/>
      <c r="E190" s="157"/>
      <c r="F190" s="157"/>
    </row>
    <row r="191" spans="1:6" s="1" customFormat="1">
      <c r="A191" s="167"/>
      <c r="B191" s="179" t="s">
        <v>467</v>
      </c>
      <c r="C191" s="133" t="s">
        <v>279</v>
      </c>
      <c r="D191" s="180">
        <f>SUM(D192:D196)</f>
        <v>39</v>
      </c>
      <c r="E191" s="157"/>
      <c r="F191" s="157"/>
    </row>
    <row r="192" spans="1:6" s="1" customFormat="1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>
      <c r="A193" s="65">
        <v>2</v>
      </c>
      <c r="B193" s="68" t="s">
        <v>469</v>
      </c>
      <c r="C193" s="141" t="s">
        <v>279</v>
      </c>
      <c r="D193" s="181">
        <v>9</v>
      </c>
      <c r="E193" s="95"/>
      <c r="F193" s="95"/>
    </row>
    <row r="194" spans="1:6" s="1" customFormat="1">
      <c r="A194" s="65">
        <v>3</v>
      </c>
      <c r="B194" s="68" t="s">
        <v>470</v>
      </c>
      <c r="C194" s="141" t="s">
        <v>279</v>
      </c>
      <c r="D194" s="181">
        <v>2</v>
      </c>
      <c r="E194" s="95"/>
      <c r="F194" s="95"/>
    </row>
    <row r="195" spans="1:6" s="1" customFormat="1">
      <c r="A195" s="65">
        <v>4</v>
      </c>
      <c r="B195" s="68" t="s">
        <v>471</v>
      </c>
      <c r="C195" s="141" t="s">
        <v>279</v>
      </c>
      <c r="D195" s="181">
        <v>23</v>
      </c>
      <c r="E195" s="95"/>
      <c r="F195" s="95"/>
    </row>
    <row r="196" spans="1:6" s="1" customFormat="1">
      <c r="A196" s="65">
        <v>5</v>
      </c>
      <c r="B196" s="68" t="s">
        <v>472</v>
      </c>
      <c r="C196" s="141" t="s">
        <v>279</v>
      </c>
      <c r="D196" s="182">
        <f>SUM(D197:D201)</f>
        <v>5</v>
      </c>
      <c r="E196" s="95"/>
      <c r="F196" s="95"/>
    </row>
    <row r="197" spans="1:6" s="1" customFormat="1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>
      <c r="A199" s="84" t="s">
        <v>336</v>
      </c>
      <c r="B199" s="70" t="s">
        <v>475</v>
      </c>
      <c r="C199" s="140" t="s">
        <v>279</v>
      </c>
      <c r="D199" s="183">
        <v>3</v>
      </c>
      <c r="E199" s="95"/>
      <c r="F199" s="95"/>
    </row>
    <row r="200" spans="1:6" s="1" customFormat="1">
      <c r="A200" s="84" t="s">
        <v>338</v>
      </c>
      <c r="B200" s="70" t="s">
        <v>476</v>
      </c>
      <c r="C200" s="140" t="s">
        <v>279</v>
      </c>
      <c r="D200" s="183">
        <v>2</v>
      </c>
      <c r="E200" s="95"/>
      <c r="F200" s="95"/>
    </row>
    <row r="201" spans="1:6" s="1" customFormat="1" ht="15.75" thickBot="1">
      <c r="A201" s="184" t="s">
        <v>408</v>
      </c>
      <c r="B201" s="86" t="s">
        <v>477</v>
      </c>
      <c r="C201" s="185" t="s">
        <v>279</v>
      </c>
      <c r="D201" s="186">
        <v>0</v>
      </c>
      <c r="E201" s="95"/>
      <c r="F201" s="95"/>
    </row>
    <row r="202" spans="1:6" s="1" customFormat="1" ht="15.75" thickBot="1">
      <c r="A202" s="1022" t="s">
        <v>478</v>
      </c>
      <c r="B202" s="1023"/>
      <c r="C202" s="1023"/>
      <c r="D202" s="1024"/>
      <c r="E202" s="187"/>
      <c r="F202" s="187"/>
    </row>
    <row r="203" spans="1:6" s="1" customFormat="1">
      <c r="A203" s="188">
        <v>1</v>
      </c>
      <c r="B203" s="189" t="s">
        <v>479</v>
      </c>
      <c r="C203" s="189" t="s">
        <v>480</v>
      </c>
      <c r="D203" s="190">
        <v>32462</v>
      </c>
      <c r="E203" s="191"/>
      <c r="F203" s="191"/>
    </row>
    <row r="204" spans="1:6" s="1" customFormat="1">
      <c r="A204" s="192">
        <v>2</v>
      </c>
      <c r="B204" s="193" t="s">
        <v>481</v>
      </c>
      <c r="C204" s="193" t="s">
        <v>279</v>
      </c>
      <c r="D204" s="194">
        <v>13304</v>
      </c>
      <c r="E204" s="191"/>
      <c r="F204" s="191"/>
    </row>
    <row r="205" spans="1:6" s="1" customFormat="1">
      <c r="A205" s="192">
        <v>3</v>
      </c>
      <c r="B205" s="193" t="s">
        <v>482</v>
      </c>
      <c r="C205" s="193" t="s">
        <v>279</v>
      </c>
      <c r="D205" s="195">
        <f>SUM(D206,D209,D210)</f>
        <v>8468</v>
      </c>
      <c r="E205" s="191"/>
      <c r="F205" s="191"/>
    </row>
    <row r="206" spans="1:6" s="1" customFormat="1">
      <c r="A206" s="192" t="s">
        <v>165</v>
      </c>
      <c r="B206" s="193" t="s">
        <v>483</v>
      </c>
      <c r="C206" s="193" t="s">
        <v>279</v>
      </c>
      <c r="D206" s="195">
        <f>SUM(D207,D208)</f>
        <v>6541</v>
      </c>
      <c r="E206" s="196"/>
      <c r="F206" s="196"/>
    </row>
    <row r="207" spans="1:6" s="1" customFormat="1">
      <c r="A207" s="197" t="s">
        <v>167</v>
      </c>
      <c r="B207" s="198" t="s">
        <v>484</v>
      </c>
      <c r="C207" s="199" t="s">
        <v>279</v>
      </c>
      <c r="D207" s="200">
        <v>4495</v>
      </c>
      <c r="E207" s="201"/>
      <c r="F207" s="201"/>
    </row>
    <row r="208" spans="1:6" s="1" customFormat="1">
      <c r="A208" s="197" t="s">
        <v>485</v>
      </c>
      <c r="B208" s="198" t="s">
        <v>486</v>
      </c>
      <c r="C208" s="199" t="s">
        <v>279</v>
      </c>
      <c r="D208" s="200">
        <v>2046</v>
      </c>
      <c r="E208" s="201"/>
      <c r="F208" s="201"/>
    </row>
    <row r="209" spans="1:6" s="1" customFormat="1">
      <c r="A209" s="192" t="s">
        <v>329</v>
      </c>
      <c r="B209" s="193" t="s">
        <v>487</v>
      </c>
      <c r="C209" s="193" t="s">
        <v>279</v>
      </c>
      <c r="D209" s="194">
        <v>1890</v>
      </c>
      <c r="E209" s="191"/>
      <c r="F209" s="191"/>
    </row>
    <row r="210" spans="1:6" s="1" customFormat="1" ht="15.75" thickBot="1">
      <c r="A210" s="202" t="s">
        <v>331</v>
      </c>
      <c r="B210" s="203" t="s">
        <v>488</v>
      </c>
      <c r="C210" s="203" t="s">
        <v>279</v>
      </c>
      <c r="D210" s="204">
        <v>37</v>
      </c>
      <c r="E210" s="191"/>
      <c r="F210" s="191"/>
    </row>
    <row r="211" spans="1:6" s="1" customFormat="1">
      <c r="A211" s="205"/>
      <c r="B211" s="205"/>
      <c r="C211" s="205"/>
      <c r="D211" s="206"/>
      <c r="E211" s="191"/>
      <c r="F211" s="191"/>
    </row>
    <row r="214" spans="1:6" s="1" customFormat="1">
      <c r="B214" s="207"/>
    </row>
    <row r="215" spans="1:6" s="1" customFormat="1">
      <c r="A215" s="208"/>
    </row>
    <row r="216" spans="1:6" s="1" customFormat="1">
      <c r="A216" s="208"/>
      <c r="B216" s="209"/>
    </row>
  </sheetData>
  <sheetProtection algorithmName="SHA-512" hashValue="QdmmimA9ETWsA6l7MBEbjeCAeTmSiogv0uNqZjAnR9oMHC6p4CW1dLhKW2xlxAls+RNrSZOZTqyxjNvikvukyA==" saltValue="GuohRvBiKr7YRVTGFYh9zT3MBAr/7a67MxNsRqiOYixS8p/Hwhya+b1ByXtIX9MJNBojmqyJvvVX0de/tVY74w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30" priority="1" stopIfTrue="1">
      <formula>E38=0</formula>
    </cfRule>
    <cfRule type="expression" dxfId="29" priority="2" stopIfTrue="1">
      <formula>E38&gt;0</formula>
    </cfRule>
    <cfRule type="expression" dxfId="28" priority="3" stopIfTrue="1">
      <formula>E38&lt;0</formula>
    </cfRule>
  </conditionalFormatting>
  <conditionalFormatting sqref="E119:F119 E38:F38">
    <cfRule type="cellIs" dxfId="27" priority="4" stopIfTrue="1" operator="greaterThan">
      <formula>0</formula>
    </cfRule>
    <cfRule type="cellIs" dxfId="26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2"/>
  <sheetViews>
    <sheetView zoomScaleNormal="100" workbookViewId="0">
      <selection activeCell="C52" sqref="C52"/>
    </sheetView>
  </sheetViews>
  <sheetFormatPr defaultRowHeight="1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>
      <c r="A1" s="1047" t="s">
        <v>0</v>
      </c>
      <c r="B1" s="1048"/>
      <c r="C1" s="1048"/>
      <c r="D1" s="1049"/>
    </row>
    <row r="2" spans="1:6" s="1" customFormat="1">
      <c r="A2" s="1047" t="s">
        <v>1</v>
      </c>
      <c r="B2" s="1048"/>
      <c r="C2" s="1048"/>
      <c r="D2" s="1049"/>
    </row>
    <row r="3" spans="1:6" s="1" customFormat="1">
      <c r="A3" s="1050"/>
      <c r="B3" s="1051"/>
      <c r="C3" s="1051"/>
      <c r="D3" s="1052"/>
    </row>
    <row r="4" spans="1:6" s="1" customFormat="1">
      <c r="A4" s="211"/>
      <c r="B4" s="211"/>
      <c r="C4" s="211"/>
      <c r="D4" s="211"/>
    </row>
    <row r="5" spans="1:6" s="1" customFormat="1">
      <c r="A5" s="1053" t="s">
        <v>489</v>
      </c>
      <c r="B5" s="1054"/>
      <c r="C5" s="1054"/>
      <c r="D5" s="1055"/>
    </row>
    <row r="6" spans="1:6" s="1" customFormat="1">
      <c r="A6" s="211"/>
      <c r="B6" s="211"/>
      <c r="C6" s="211"/>
      <c r="D6" s="211"/>
    </row>
    <row r="8" spans="1:6" s="1" customFormat="1" ht="15.75" thickBot="1">
      <c r="A8" s="212"/>
      <c r="B8" s="1056" t="s">
        <v>490</v>
      </c>
      <c r="C8" s="1056"/>
      <c r="D8" s="1056"/>
      <c r="E8" s="212"/>
    </row>
    <row r="9" spans="1:6" s="1" customFormat="1" ht="15.75" thickBot="1">
      <c r="A9" s="213" t="s">
        <v>4</v>
      </c>
      <c r="B9" s="114" t="s">
        <v>491</v>
      </c>
      <c r="C9" s="214" t="s">
        <v>1674</v>
      </c>
      <c r="D9" s="213" t="s">
        <v>492</v>
      </c>
      <c r="E9" s="215"/>
      <c r="F9" s="216"/>
    </row>
    <row r="10" spans="1:6" s="1" customFormat="1">
      <c r="A10" s="1039" t="s">
        <v>493</v>
      </c>
      <c r="B10" s="1040"/>
      <c r="C10" s="1040"/>
      <c r="D10" s="1041"/>
      <c r="E10" s="217"/>
      <c r="F10" s="216"/>
    </row>
    <row r="11" spans="1:6" s="1" customFormat="1">
      <c r="A11" s="218" t="s">
        <v>494</v>
      </c>
      <c r="B11" s="41" t="s">
        <v>495</v>
      </c>
      <c r="C11" s="219">
        <f>SUM(C12,C44:C53)</f>
        <v>33662.976929999997</v>
      </c>
      <c r="D11" s="220"/>
      <c r="E11" s="217"/>
      <c r="F11" s="216"/>
    </row>
    <row r="12" spans="1:6" s="1" customFormat="1">
      <c r="A12" s="218" t="s">
        <v>496</v>
      </c>
      <c r="B12" s="15" t="s">
        <v>497</v>
      </c>
      <c r="C12" s="221">
        <f>SUM(C13:C18,C30,C36,C43)</f>
        <v>6281.3869299999997</v>
      </c>
      <c r="D12" s="220" t="s">
        <v>498</v>
      </c>
      <c r="E12" s="222"/>
      <c r="F12" s="216"/>
    </row>
    <row r="13" spans="1:6" s="1" customFormat="1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>
      <c r="A14" s="65" t="s">
        <v>351</v>
      </c>
      <c r="B14" s="41" t="s">
        <v>29</v>
      </c>
      <c r="C14" s="223">
        <v>801.83</v>
      </c>
      <c r="D14" s="220" t="s">
        <v>500</v>
      </c>
      <c r="E14" s="217"/>
      <c r="F14" s="216"/>
    </row>
    <row r="15" spans="1:6" s="1" customFormat="1">
      <c r="A15" s="65" t="s">
        <v>364</v>
      </c>
      <c r="B15" s="41" t="s">
        <v>501</v>
      </c>
      <c r="C15" s="223">
        <v>1087.52</v>
      </c>
      <c r="D15" s="220" t="s">
        <v>502</v>
      </c>
      <c r="E15" s="217"/>
      <c r="F15" s="216"/>
    </row>
    <row r="16" spans="1:6" s="1" customFormat="1">
      <c r="A16" s="65" t="s">
        <v>169</v>
      </c>
      <c r="B16" s="41" t="s">
        <v>503</v>
      </c>
      <c r="C16" s="223">
        <v>2220.62</v>
      </c>
      <c r="D16" s="1042" t="s">
        <v>504</v>
      </c>
      <c r="E16" s="217"/>
    </row>
    <row r="17" spans="1:5" s="1" customFormat="1">
      <c r="A17" s="65" t="s">
        <v>184</v>
      </c>
      <c r="B17" s="41" t="s">
        <v>505</v>
      </c>
      <c r="C17" s="223">
        <v>1607.69</v>
      </c>
      <c r="D17" s="1043"/>
      <c r="E17" s="217"/>
    </row>
    <row r="18" spans="1:5" s="1" customFormat="1">
      <c r="A18" s="65" t="s">
        <v>195</v>
      </c>
      <c r="B18" s="41" t="s">
        <v>37</v>
      </c>
      <c r="C18" s="224">
        <f>SUM(C19,C29,C26)</f>
        <v>123.15949999999999</v>
      </c>
      <c r="D18" s="220" t="s">
        <v>506</v>
      </c>
      <c r="E18" s="222"/>
    </row>
    <row r="19" spans="1:5" s="1" customFormat="1">
      <c r="A19" s="65" t="s">
        <v>197</v>
      </c>
      <c r="B19" s="33" t="s">
        <v>507</v>
      </c>
      <c r="C19" s="225">
        <f>SUM(C20:C25)</f>
        <v>17.889999999999997</v>
      </c>
      <c r="D19" s="220"/>
      <c r="E19" s="217"/>
    </row>
    <row r="20" spans="1:5" s="1" customFormat="1">
      <c r="A20" s="84" t="s">
        <v>508</v>
      </c>
      <c r="B20" s="70" t="s">
        <v>509</v>
      </c>
      <c r="C20" s="226">
        <v>3.5</v>
      </c>
      <c r="D20" s="227"/>
      <c r="E20" s="228"/>
    </row>
    <row r="21" spans="1:5" s="1" customFormat="1">
      <c r="A21" s="84" t="s">
        <v>510</v>
      </c>
      <c r="B21" s="70" t="s">
        <v>511</v>
      </c>
      <c r="C21" s="226">
        <v>0</v>
      </c>
      <c r="D21" s="227"/>
      <c r="E21" s="228"/>
    </row>
    <row r="22" spans="1:5" s="1" customFormat="1">
      <c r="A22" s="84" t="s">
        <v>512</v>
      </c>
      <c r="B22" s="70" t="s">
        <v>513</v>
      </c>
      <c r="C22" s="226">
        <v>4.3899999999999997</v>
      </c>
      <c r="D22" s="227"/>
      <c r="E22" s="228"/>
    </row>
    <row r="23" spans="1:5" s="1" customFormat="1">
      <c r="A23" s="84" t="s">
        <v>514</v>
      </c>
      <c r="B23" s="70" t="s">
        <v>515</v>
      </c>
      <c r="C23" s="226">
        <v>8.94</v>
      </c>
      <c r="D23" s="227"/>
      <c r="E23" s="228"/>
    </row>
    <row r="24" spans="1:5" s="1" customFormat="1">
      <c r="A24" s="84" t="s">
        <v>516</v>
      </c>
      <c r="B24" s="70" t="s">
        <v>517</v>
      </c>
      <c r="C24" s="226">
        <v>1.06</v>
      </c>
      <c r="D24" s="227"/>
      <c r="E24" s="228"/>
    </row>
    <row r="25" spans="1:5" s="1" customFormat="1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>
      <c r="A26" s="65" t="s">
        <v>199</v>
      </c>
      <c r="B26" s="15" t="s">
        <v>520</v>
      </c>
      <c r="C26" s="229">
        <f>SUM(C27,C28)</f>
        <v>0</v>
      </c>
      <c r="D26" s="220"/>
      <c r="E26" s="217"/>
    </row>
    <row r="27" spans="1:5" s="1" customFormat="1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>
      <c r="A28" s="84" t="s">
        <v>523</v>
      </c>
      <c r="B28" s="70" t="s">
        <v>517</v>
      </c>
      <c r="C28" s="226">
        <v>0</v>
      </c>
      <c r="D28" s="227"/>
      <c r="E28" s="228"/>
    </row>
    <row r="29" spans="1:5" s="1" customFormat="1">
      <c r="A29" s="65" t="s">
        <v>201</v>
      </c>
      <c r="B29" s="15" t="s">
        <v>524</v>
      </c>
      <c r="C29" s="230">
        <v>105.26949999999999</v>
      </c>
      <c r="D29" s="220"/>
      <c r="E29" s="217"/>
    </row>
    <row r="30" spans="1:5" s="1" customFormat="1">
      <c r="A30" s="65" t="s">
        <v>203</v>
      </c>
      <c r="B30" s="41" t="s">
        <v>525</v>
      </c>
      <c r="C30" s="224">
        <f>SUM(C31:C35)</f>
        <v>328.11215999999996</v>
      </c>
      <c r="D30" s="220" t="s">
        <v>526</v>
      </c>
      <c r="E30" s="222"/>
    </row>
    <row r="31" spans="1:5" s="1" customFormat="1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>
      <c r="A32" s="65" t="s">
        <v>261</v>
      </c>
      <c r="B32" s="15" t="s">
        <v>528</v>
      </c>
      <c r="C32" s="230">
        <v>34.979999999999997</v>
      </c>
      <c r="D32" s="220"/>
      <c r="E32" s="217"/>
    </row>
    <row r="33" spans="1:5" s="1" customFormat="1">
      <c r="A33" s="65" t="s">
        <v>262</v>
      </c>
      <c r="B33" s="15" t="s">
        <v>529</v>
      </c>
      <c r="C33" s="230">
        <v>3.53</v>
      </c>
      <c r="D33" s="220"/>
      <c r="E33" s="217"/>
    </row>
    <row r="34" spans="1:5" s="1" customFormat="1">
      <c r="A34" s="65" t="s">
        <v>460</v>
      </c>
      <c r="B34" s="15" t="s">
        <v>530</v>
      </c>
      <c r="C34" s="230">
        <v>22.07</v>
      </c>
      <c r="D34" s="220"/>
      <c r="E34" s="217"/>
    </row>
    <row r="35" spans="1:5" s="1" customFormat="1">
      <c r="A35" s="65" t="s">
        <v>462</v>
      </c>
      <c r="B35" s="15" t="s">
        <v>531</v>
      </c>
      <c r="C35" s="230">
        <v>267.53215999999998</v>
      </c>
      <c r="D35" s="220"/>
      <c r="E35" s="217"/>
    </row>
    <row r="36" spans="1:5" s="1" customFormat="1">
      <c r="A36" s="65" t="s">
        <v>205</v>
      </c>
      <c r="B36" s="41" t="s">
        <v>532</v>
      </c>
      <c r="C36" s="224">
        <f>C37+C42</f>
        <v>83.655270000000002</v>
      </c>
      <c r="D36" s="220" t="s">
        <v>533</v>
      </c>
      <c r="E36" s="217"/>
    </row>
    <row r="37" spans="1:5" s="1" customFormat="1">
      <c r="A37" s="65" t="s">
        <v>265</v>
      </c>
      <c r="B37" s="33" t="s">
        <v>534</v>
      </c>
      <c r="C37" s="229">
        <f>SUM(C38:C41)</f>
        <v>0</v>
      </c>
      <c r="D37" s="220"/>
      <c r="E37" s="217"/>
    </row>
    <row r="38" spans="1:5" s="1" customFormat="1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>
      <c r="A39" s="84" t="s">
        <v>537</v>
      </c>
      <c r="B39" s="70" t="s">
        <v>538</v>
      </c>
      <c r="C39" s="226">
        <v>0</v>
      </c>
      <c r="D39" s="227"/>
      <c r="E39" s="228"/>
    </row>
    <row r="40" spans="1:5" s="1" customFormat="1">
      <c r="A40" s="84" t="s">
        <v>539</v>
      </c>
      <c r="B40" s="70" t="s">
        <v>540</v>
      </c>
      <c r="C40" s="226">
        <v>0</v>
      </c>
      <c r="D40" s="227"/>
      <c r="E40" s="228"/>
    </row>
    <row r="41" spans="1:5" s="1" customFormat="1">
      <c r="A41" s="84" t="s">
        <v>541</v>
      </c>
      <c r="B41" s="70" t="s">
        <v>542</v>
      </c>
      <c r="C41" s="226">
        <v>0</v>
      </c>
      <c r="D41" s="227"/>
      <c r="E41" s="228"/>
    </row>
    <row r="42" spans="1:5" s="1" customFormat="1">
      <c r="A42" s="65" t="s">
        <v>268</v>
      </c>
      <c r="B42" s="33" t="s">
        <v>543</v>
      </c>
      <c r="C42" s="226">
        <v>83.655270000000002</v>
      </c>
      <c r="D42" s="227"/>
      <c r="E42" s="228"/>
    </row>
    <row r="43" spans="1:5" s="1" customFormat="1" ht="15.75" thickBot="1">
      <c r="A43" s="231" t="s">
        <v>207</v>
      </c>
      <c r="B43" s="232" t="s">
        <v>544</v>
      </c>
      <c r="C43" s="233">
        <v>28.8</v>
      </c>
      <c r="D43" s="234" t="s">
        <v>545</v>
      </c>
      <c r="E43" s="228"/>
    </row>
    <row r="44" spans="1:5" s="1" customFormat="1" ht="15.75" thickTop="1">
      <c r="A44" s="235" t="s">
        <v>546</v>
      </c>
      <c r="B44" s="236" t="s">
        <v>547</v>
      </c>
      <c r="C44" s="237">
        <v>25043.919999999998</v>
      </c>
      <c r="D44" s="238"/>
      <c r="E44" s="217"/>
    </row>
    <row r="45" spans="1:5" s="1" customFormat="1" ht="26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>
      <c r="A50" s="244" t="s">
        <v>558</v>
      </c>
      <c r="B50" s="41" t="s">
        <v>559</v>
      </c>
      <c r="C50" s="242">
        <v>85.02</v>
      </c>
      <c r="D50" s="220" t="s">
        <v>560</v>
      </c>
      <c r="E50" s="228"/>
    </row>
    <row r="51" spans="1:5" s="1" customFormat="1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>
      <c r="A52" s="244" t="s">
        <v>563</v>
      </c>
      <c r="B52" s="241" t="s">
        <v>564</v>
      </c>
      <c r="C52" s="245">
        <v>2531.9299999999998</v>
      </c>
      <c r="D52" s="243"/>
      <c r="E52" s="228"/>
    </row>
    <row r="53" spans="1:5" s="1" customFormat="1">
      <c r="A53" s="244" t="s">
        <v>565</v>
      </c>
      <c r="B53" s="241" t="s">
        <v>566</v>
      </c>
      <c r="C53" s="246">
        <v>-279.27999999999997</v>
      </c>
      <c r="D53" s="243"/>
      <c r="E53" s="228"/>
    </row>
    <row r="54" spans="1:5" s="1" customFormat="1" ht="15.75" thickBot="1">
      <c r="A54" s="152" t="s">
        <v>567</v>
      </c>
      <c r="B54" s="153" t="s">
        <v>568</v>
      </c>
      <c r="C54" s="247">
        <v>0</v>
      </c>
      <c r="D54" s="248"/>
      <c r="E54" s="217"/>
    </row>
    <row r="55" spans="1:5" s="1" customFormat="1" ht="15.75" thickBot="1">
      <c r="A55" s="1036" t="s">
        <v>569</v>
      </c>
      <c r="B55" s="1037"/>
      <c r="C55" s="1037"/>
      <c r="D55" s="1038"/>
      <c r="E55" s="222"/>
    </row>
    <row r="56" spans="1:5" s="1" customFormat="1" ht="25.5">
      <c r="A56" s="249" t="s">
        <v>496</v>
      </c>
      <c r="B56" s="250" t="s">
        <v>570</v>
      </c>
      <c r="C56" s="251">
        <f>SUM(C57,C58,C59,C60,C61,C66,C73,C74,C75)</f>
        <v>6281.3933699999952</v>
      </c>
      <c r="D56" s="252" t="s">
        <v>498</v>
      </c>
      <c r="E56" s="217"/>
    </row>
    <row r="57" spans="1:5" s="1" customFormat="1">
      <c r="A57" s="65" t="s">
        <v>347</v>
      </c>
      <c r="B57" s="15" t="s">
        <v>571</v>
      </c>
      <c r="C57" s="253">
        <v>695.15613119995101</v>
      </c>
      <c r="D57" s="220" t="s">
        <v>572</v>
      </c>
      <c r="E57" s="217"/>
    </row>
    <row r="58" spans="1:5" s="1" customFormat="1">
      <c r="A58" s="65" t="s">
        <v>351</v>
      </c>
      <c r="B58" s="15" t="s">
        <v>573</v>
      </c>
      <c r="C58" s="253">
        <v>252.446309529422</v>
      </c>
      <c r="D58" s="220" t="s">
        <v>574</v>
      </c>
      <c r="E58" s="217"/>
    </row>
    <row r="59" spans="1:5" s="1" customFormat="1">
      <c r="A59" s="65" t="s">
        <v>364</v>
      </c>
      <c r="B59" s="15" t="s">
        <v>575</v>
      </c>
      <c r="C59" s="253">
        <v>2460.4004520446501</v>
      </c>
      <c r="D59" s="220" t="s">
        <v>576</v>
      </c>
      <c r="E59" s="217"/>
    </row>
    <row r="60" spans="1:5" s="1" customFormat="1">
      <c r="A60" s="65" t="s">
        <v>169</v>
      </c>
      <c r="B60" s="15" t="s">
        <v>577</v>
      </c>
      <c r="C60" s="253">
        <v>2131.88311570735</v>
      </c>
      <c r="D60" s="220" t="s">
        <v>578</v>
      </c>
      <c r="E60" s="217"/>
    </row>
    <row r="61" spans="1:5" s="1" customFormat="1">
      <c r="A61" s="65" t="s">
        <v>184</v>
      </c>
      <c r="B61" s="15" t="s">
        <v>579</v>
      </c>
      <c r="C61" s="253">
        <v>372.74290994691802</v>
      </c>
      <c r="D61" s="220" t="s">
        <v>580</v>
      </c>
      <c r="E61" s="217"/>
    </row>
    <row r="62" spans="1:5" s="1" customFormat="1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>
      <c r="A63" s="65" t="s">
        <v>189</v>
      </c>
      <c r="B63" s="68" t="s">
        <v>582</v>
      </c>
      <c r="C63" s="254">
        <v>360.02</v>
      </c>
      <c r="D63" s="255"/>
      <c r="E63" s="217"/>
    </row>
    <row r="64" spans="1:5" s="1" customFormat="1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>
      <c r="A66" s="65" t="s">
        <v>195</v>
      </c>
      <c r="B66" s="15" t="s">
        <v>585</v>
      </c>
      <c r="C66" s="256">
        <f>SUM(C67:C72)</f>
        <v>19.130369000000002</v>
      </c>
      <c r="D66" s="220" t="s">
        <v>586</v>
      </c>
      <c r="E66" s="217"/>
    </row>
    <row r="67" spans="1:5" s="1" customFormat="1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>
      <c r="A72" s="65" t="s">
        <v>592</v>
      </c>
      <c r="B72" s="68" t="s">
        <v>593</v>
      </c>
      <c r="C72" s="254">
        <v>19.130369000000002</v>
      </c>
      <c r="D72" s="255"/>
      <c r="E72" s="217"/>
    </row>
    <row r="73" spans="1:5" s="1" customFormat="1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>
      <c r="A74" s="152" t="s">
        <v>205</v>
      </c>
      <c r="B74" s="15" t="s">
        <v>596</v>
      </c>
      <c r="C74" s="257">
        <v>189.45182199999999</v>
      </c>
      <c r="D74" s="220" t="s">
        <v>597</v>
      </c>
      <c r="E74" s="217"/>
    </row>
    <row r="75" spans="1:5" s="1" customFormat="1" ht="15.75" thickBot="1">
      <c r="A75" s="231" t="s">
        <v>207</v>
      </c>
      <c r="B75" s="258" t="s">
        <v>598</v>
      </c>
      <c r="C75" s="259">
        <v>160.18226057170301</v>
      </c>
      <c r="D75" s="234" t="s">
        <v>599</v>
      </c>
      <c r="E75" s="217"/>
    </row>
    <row r="76" spans="1:5" s="1" customFormat="1" ht="15.75" thickTop="1">
      <c r="A76" s="235" t="s">
        <v>546</v>
      </c>
      <c r="B76" s="236" t="s">
        <v>547</v>
      </c>
      <c r="C76" s="260">
        <v>25043.919999999998</v>
      </c>
      <c r="D76" s="261"/>
      <c r="E76" s="217"/>
    </row>
    <row r="77" spans="1:5" s="1" customFormat="1" ht="26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>
      <c r="A82" s="244" t="s">
        <v>558</v>
      </c>
      <c r="B82" s="41" t="s">
        <v>559</v>
      </c>
      <c r="C82" s="263">
        <v>85.02</v>
      </c>
      <c r="D82" s="220" t="s">
        <v>560</v>
      </c>
      <c r="E82" s="217"/>
    </row>
    <row r="83" spans="1:5" s="1" customFormat="1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>
      <c r="A84" s="218" t="s">
        <v>563</v>
      </c>
      <c r="B84" s="41" t="s">
        <v>564</v>
      </c>
      <c r="C84" s="263">
        <v>2531.9299999999998</v>
      </c>
      <c r="D84" s="255"/>
      <c r="E84" s="217"/>
    </row>
    <row r="85" spans="1:5" s="1" customFormat="1" ht="15.75" thickBot="1">
      <c r="A85" s="218" t="s">
        <v>565</v>
      </c>
      <c r="B85" s="41" t="s">
        <v>600</v>
      </c>
      <c r="C85" s="264">
        <v>-222.75</v>
      </c>
      <c r="D85" s="265"/>
      <c r="E85" s="217"/>
    </row>
    <row r="86" spans="1:5" s="1" customFormat="1" ht="15.75" thickBot="1">
      <c r="A86" s="1044" t="s">
        <v>601</v>
      </c>
      <c r="B86" s="1045"/>
      <c r="C86" s="1045"/>
      <c r="D86" s="1046"/>
      <c r="E86" s="217"/>
    </row>
    <row r="87" spans="1:5" s="1" customFormat="1">
      <c r="A87" s="249" t="s">
        <v>494</v>
      </c>
      <c r="B87" s="91" t="s">
        <v>602</v>
      </c>
      <c r="C87" s="251">
        <f>SUM(C88,C108:C117)</f>
        <v>26399.047950000004</v>
      </c>
      <c r="D87" s="252"/>
      <c r="E87" s="222"/>
    </row>
    <row r="88" spans="1:5" s="1" customFormat="1" ht="25.5">
      <c r="A88" s="235" t="s">
        <v>496</v>
      </c>
      <c r="B88" s="266" t="s">
        <v>603</v>
      </c>
      <c r="C88" s="267">
        <f>SUM(C89:C93,C98,C105,C106,C107)</f>
        <v>4225.1279500000028</v>
      </c>
      <c r="D88" s="238" t="s">
        <v>604</v>
      </c>
      <c r="E88" s="222"/>
    </row>
    <row r="89" spans="1:5" s="1" customFormat="1">
      <c r="A89" s="65" t="s">
        <v>347</v>
      </c>
      <c r="B89" s="41" t="s">
        <v>571</v>
      </c>
      <c r="C89" s="268">
        <v>589.90501471996095</v>
      </c>
      <c r="D89" s="220" t="s">
        <v>605</v>
      </c>
      <c r="E89" s="217"/>
    </row>
    <row r="90" spans="1:5" s="1" customFormat="1">
      <c r="A90" s="65" t="s">
        <v>351</v>
      </c>
      <c r="B90" s="41" t="s">
        <v>606</v>
      </c>
      <c r="C90" s="268">
        <v>85.787395694370105</v>
      </c>
      <c r="D90" s="220" t="s">
        <v>607</v>
      </c>
      <c r="E90" s="217"/>
    </row>
    <row r="91" spans="1:5" s="1" customFormat="1">
      <c r="A91" s="65" t="s">
        <v>364</v>
      </c>
      <c r="B91" s="41" t="s">
        <v>575</v>
      </c>
      <c r="C91" s="268">
        <v>1659.72257570082</v>
      </c>
      <c r="D91" s="220" t="s">
        <v>608</v>
      </c>
      <c r="E91" s="217"/>
    </row>
    <row r="92" spans="1:5" s="1" customFormat="1">
      <c r="A92" s="65" t="s">
        <v>169</v>
      </c>
      <c r="B92" s="41" t="s">
        <v>577</v>
      </c>
      <c r="C92" s="268">
        <v>1404.5450267275401</v>
      </c>
      <c r="D92" s="220" t="s">
        <v>609</v>
      </c>
      <c r="E92" s="217"/>
    </row>
    <row r="93" spans="1:5" s="1" customFormat="1">
      <c r="A93" s="65" t="s">
        <v>184</v>
      </c>
      <c r="B93" s="41" t="s">
        <v>579</v>
      </c>
      <c r="C93" s="268">
        <v>268.38231949185098</v>
      </c>
      <c r="D93" s="220" t="s">
        <v>610</v>
      </c>
      <c r="E93" s="217"/>
    </row>
    <row r="94" spans="1:5" s="1" customFormat="1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>
      <c r="A95" s="65" t="s">
        <v>189</v>
      </c>
      <c r="B95" s="68" t="s">
        <v>612</v>
      </c>
      <c r="C95" s="269">
        <v>266.14</v>
      </c>
      <c r="D95" s="270"/>
      <c r="E95" s="271"/>
    </row>
    <row r="96" spans="1:5" s="1" customFormat="1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>
      <c r="A98" s="65" t="s">
        <v>195</v>
      </c>
      <c r="B98" s="41" t="s">
        <v>585</v>
      </c>
      <c r="C98" s="272">
        <f>SUM(C99:C104)</f>
        <v>9.8615750000000002</v>
      </c>
      <c r="D98" s="220" t="s">
        <v>613</v>
      </c>
      <c r="E98" s="217"/>
    </row>
    <row r="99" spans="1:5" s="1" customFormat="1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>
      <c r="A104" s="65" t="s">
        <v>592</v>
      </c>
      <c r="B104" s="68" t="s">
        <v>593</v>
      </c>
      <c r="C104" s="269">
        <v>9.8615750000000002</v>
      </c>
      <c r="D104" s="220"/>
      <c r="E104" s="217"/>
    </row>
    <row r="105" spans="1:5" s="1" customFormat="1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>
      <c r="A106" s="152" t="s">
        <v>205</v>
      </c>
      <c r="B106" s="41" t="s">
        <v>596</v>
      </c>
      <c r="C106" s="247">
        <v>103.62524999999999</v>
      </c>
      <c r="D106" s="220" t="s">
        <v>615</v>
      </c>
      <c r="E106" s="217"/>
    </row>
    <row r="107" spans="1:5" s="1" customFormat="1" ht="15.75" thickBot="1">
      <c r="A107" s="231" t="s">
        <v>207</v>
      </c>
      <c r="B107" s="273" t="s">
        <v>598</v>
      </c>
      <c r="C107" s="274">
        <v>103.29879266546099</v>
      </c>
      <c r="D107" s="234" t="s">
        <v>616</v>
      </c>
      <c r="E107" s="217"/>
    </row>
    <row r="108" spans="1:5" s="1" customFormat="1" ht="15.75" thickTop="1">
      <c r="A108" s="235" t="s">
        <v>546</v>
      </c>
      <c r="B108" s="236" t="s">
        <v>547</v>
      </c>
      <c r="C108" s="275">
        <v>20955.14</v>
      </c>
      <c r="D108" s="238"/>
      <c r="E108" s="217"/>
    </row>
    <row r="109" spans="1:5" s="1" customFormat="1" ht="26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>
      <c r="A114" s="244" t="s">
        <v>558</v>
      </c>
      <c r="B114" s="41" t="s">
        <v>559</v>
      </c>
      <c r="C114" s="277">
        <v>62.83</v>
      </c>
      <c r="D114" s="220" t="s">
        <v>618</v>
      </c>
      <c r="E114" s="217"/>
    </row>
    <row r="115" spans="1:5" s="1" customFormat="1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>
      <c r="A116" s="218" t="s">
        <v>563</v>
      </c>
      <c r="B116" s="41" t="s">
        <v>564</v>
      </c>
      <c r="C116" s="245">
        <v>1378.7</v>
      </c>
      <c r="D116" s="220"/>
      <c r="E116" s="217"/>
    </row>
    <row r="117" spans="1:5" s="1" customFormat="1" ht="15.75" thickBot="1">
      <c r="A117" s="218" t="s">
        <v>565</v>
      </c>
      <c r="B117" s="41" t="s">
        <v>600</v>
      </c>
      <c r="C117" s="278">
        <v>-222.75</v>
      </c>
      <c r="D117" s="279"/>
      <c r="E117" s="217"/>
    </row>
    <row r="118" spans="1:5" s="1" customFormat="1" ht="15.75" thickBot="1">
      <c r="A118" s="1036" t="s">
        <v>619</v>
      </c>
      <c r="B118" s="1037"/>
      <c r="C118" s="1037"/>
      <c r="D118" s="1038"/>
      <c r="E118" s="217"/>
    </row>
    <row r="119" spans="1:5" s="1" customFormat="1" ht="25.5">
      <c r="A119" s="249" t="s">
        <v>347</v>
      </c>
      <c r="B119" s="280" t="s">
        <v>620</v>
      </c>
      <c r="C119" s="251">
        <f>SUM(C120:C124,C136,C142,C149)</f>
        <v>172.36438028745465</v>
      </c>
      <c r="D119" s="252"/>
      <c r="E119" s="222"/>
    </row>
    <row r="120" spans="1:5" s="1" customFormat="1">
      <c r="A120" s="65" t="s">
        <v>351</v>
      </c>
      <c r="B120" s="41" t="s">
        <v>621</v>
      </c>
      <c r="C120" s="268">
        <v>6.5048138680800003</v>
      </c>
      <c r="D120" s="220"/>
      <c r="E120" s="217"/>
    </row>
    <row r="121" spans="1:5" s="1" customFormat="1">
      <c r="A121" s="65" t="s">
        <v>364</v>
      </c>
      <c r="B121" s="41" t="s">
        <v>622</v>
      </c>
      <c r="C121" s="268">
        <v>30.87828</v>
      </c>
      <c r="D121" s="220"/>
      <c r="E121" s="217"/>
    </row>
    <row r="122" spans="1:5" s="1" customFormat="1">
      <c r="A122" s="65" t="s">
        <v>169</v>
      </c>
      <c r="B122" s="41" t="s">
        <v>623</v>
      </c>
      <c r="C122" s="268">
        <v>43.67</v>
      </c>
      <c r="D122" s="220"/>
      <c r="E122" s="217"/>
    </row>
    <row r="123" spans="1:5" s="1" customFormat="1">
      <c r="A123" s="65" t="s">
        <v>184</v>
      </c>
      <c r="B123" s="41" t="s">
        <v>624</v>
      </c>
      <c r="C123" s="268">
        <v>32.119999999999997</v>
      </c>
      <c r="D123" s="220"/>
      <c r="E123" s="217"/>
    </row>
    <row r="124" spans="1:5" s="1" customFormat="1">
      <c r="A124" s="65" t="s">
        <v>195</v>
      </c>
      <c r="B124" s="41" t="s">
        <v>625</v>
      </c>
      <c r="C124" s="219">
        <f>SUM(C125,C132,C135)</f>
        <v>11.4383360684953</v>
      </c>
      <c r="D124" s="220"/>
      <c r="E124" s="217"/>
    </row>
    <row r="125" spans="1:5" s="1" customFormat="1">
      <c r="A125" s="65" t="s">
        <v>197</v>
      </c>
      <c r="B125" s="33" t="s">
        <v>626</v>
      </c>
      <c r="C125" s="229">
        <f>SUM(C126:C131)</f>
        <v>1.2000000000000002</v>
      </c>
      <c r="D125" s="220"/>
      <c r="E125" s="217"/>
    </row>
    <row r="126" spans="1:5" s="1" customFormat="1">
      <c r="A126" s="84" t="s">
        <v>508</v>
      </c>
      <c r="B126" s="70" t="s">
        <v>509</v>
      </c>
      <c r="C126" s="281">
        <v>0.4</v>
      </c>
      <c r="D126" s="220"/>
      <c r="E126" s="217"/>
    </row>
    <row r="127" spans="1:5" s="1" customFormat="1">
      <c r="A127" s="84" t="s">
        <v>510</v>
      </c>
      <c r="B127" s="70" t="s">
        <v>511</v>
      </c>
      <c r="C127" s="281">
        <v>0</v>
      </c>
      <c r="D127" s="220"/>
      <c r="E127" s="217"/>
    </row>
    <row r="128" spans="1:5" s="1" customFormat="1">
      <c r="A128" s="84" t="s">
        <v>512</v>
      </c>
      <c r="B128" s="70" t="s">
        <v>513</v>
      </c>
      <c r="C128" s="281">
        <v>0.16</v>
      </c>
      <c r="D128" s="220"/>
      <c r="E128" s="217"/>
    </row>
    <row r="129" spans="1:5" s="1" customFormat="1">
      <c r="A129" s="84" t="s">
        <v>514</v>
      </c>
      <c r="B129" s="70" t="s">
        <v>515</v>
      </c>
      <c r="C129" s="281">
        <v>0.53</v>
      </c>
      <c r="D129" s="220"/>
      <c r="E129" s="217"/>
    </row>
    <row r="130" spans="1:5" s="1" customFormat="1">
      <c r="A130" s="84" t="s">
        <v>516</v>
      </c>
      <c r="B130" s="70" t="s">
        <v>517</v>
      </c>
      <c r="C130" s="281">
        <v>0.11</v>
      </c>
      <c r="D130" s="220"/>
      <c r="E130" s="217"/>
    </row>
    <row r="131" spans="1:5" s="1" customFormat="1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>
      <c r="A132" s="65" t="s">
        <v>199</v>
      </c>
      <c r="B132" s="15" t="s">
        <v>628</v>
      </c>
      <c r="C132" s="229">
        <f>SUM(C133,C134)</f>
        <v>0</v>
      </c>
      <c r="D132" s="220"/>
      <c r="E132" s="217"/>
    </row>
    <row r="133" spans="1:5" s="1" customFormat="1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>
      <c r="A134" s="84" t="s">
        <v>523</v>
      </c>
      <c r="B134" s="70" t="s">
        <v>517</v>
      </c>
      <c r="C134" s="281">
        <v>0</v>
      </c>
      <c r="D134" s="220"/>
      <c r="E134" s="217"/>
    </row>
    <row r="135" spans="1:5" s="1" customFormat="1">
      <c r="A135" s="65" t="s">
        <v>201</v>
      </c>
      <c r="B135" s="15" t="s">
        <v>524</v>
      </c>
      <c r="C135" s="230">
        <v>10.2383360684953</v>
      </c>
      <c r="D135" s="220"/>
      <c r="E135" s="222"/>
    </row>
    <row r="136" spans="1:5" s="1" customFormat="1">
      <c r="A136" s="65" t="s">
        <v>203</v>
      </c>
      <c r="B136" s="41" t="s">
        <v>629</v>
      </c>
      <c r="C136" s="219">
        <f>SUM(C137:C141)</f>
        <v>38.675992907000001</v>
      </c>
      <c r="D136" s="227"/>
      <c r="E136" s="228"/>
    </row>
    <row r="137" spans="1:5" s="1" customFormat="1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>
      <c r="A138" s="65" t="s">
        <v>261</v>
      </c>
      <c r="B138" s="15" t="s">
        <v>631</v>
      </c>
      <c r="C138" s="282">
        <v>2.2400000000000002</v>
      </c>
      <c r="D138" s="227"/>
      <c r="E138" s="228"/>
    </row>
    <row r="139" spans="1:5" s="1" customFormat="1">
      <c r="A139" s="65" t="s">
        <v>262</v>
      </c>
      <c r="B139" s="15" t="s">
        <v>632</v>
      </c>
      <c r="C139" s="282">
        <v>0.44</v>
      </c>
      <c r="D139" s="227"/>
      <c r="E139" s="228"/>
    </row>
    <row r="140" spans="1:5" s="1" customFormat="1">
      <c r="A140" s="65" t="s">
        <v>460</v>
      </c>
      <c r="B140" s="15" t="s">
        <v>633</v>
      </c>
      <c r="C140" s="282">
        <v>2.76</v>
      </c>
      <c r="D140" s="220"/>
      <c r="E140" s="222"/>
    </row>
    <row r="141" spans="1:5" s="1" customFormat="1">
      <c r="A141" s="65" t="s">
        <v>462</v>
      </c>
      <c r="B141" s="15" t="s">
        <v>634</v>
      </c>
      <c r="C141" s="282">
        <v>33.235992907000004</v>
      </c>
      <c r="D141" s="227"/>
      <c r="E141" s="228"/>
    </row>
    <row r="142" spans="1:5" s="1" customFormat="1">
      <c r="A142" s="65" t="s">
        <v>205</v>
      </c>
      <c r="B142" s="41" t="s">
        <v>532</v>
      </c>
      <c r="C142" s="219">
        <f>SUM(C143,C148)</f>
        <v>5.6993174438793304</v>
      </c>
      <c r="D142" s="227"/>
      <c r="E142" s="228"/>
    </row>
    <row r="143" spans="1:5" s="1" customFormat="1">
      <c r="A143" s="65" t="s">
        <v>265</v>
      </c>
      <c r="B143" s="33" t="s">
        <v>635</v>
      </c>
      <c r="C143" s="229">
        <f>SUM(C144:C147)</f>
        <v>0</v>
      </c>
      <c r="D143" s="227"/>
      <c r="E143" s="228"/>
    </row>
    <row r="144" spans="1:5" s="1" customFormat="1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>
      <c r="A145" s="84" t="s">
        <v>537</v>
      </c>
      <c r="B145" s="70" t="s">
        <v>637</v>
      </c>
      <c r="C145" s="283">
        <v>0</v>
      </c>
      <c r="D145" s="220"/>
      <c r="E145" s="217"/>
    </row>
    <row r="146" spans="1:5" s="1" customFormat="1">
      <c r="A146" s="84" t="s">
        <v>539</v>
      </c>
      <c r="B146" s="70" t="s">
        <v>638</v>
      </c>
      <c r="C146" s="283">
        <v>0</v>
      </c>
      <c r="D146" s="220"/>
      <c r="E146" s="217"/>
    </row>
    <row r="147" spans="1:5" s="1" customFormat="1">
      <c r="A147" s="84" t="s">
        <v>541</v>
      </c>
      <c r="B147" s="70" t="s">
        <v>639</v>
      </c>
      <c r="C147" s="283">
        <v>0</v>
      </c>
      <c r="D147" s="220"/>
      <c r="E147" s="217"/>
    </row>
    <row r="148" spans="1:5" s="1" customFormat="1">
      <c r="A148" s="65" t="s">
        <v>268</v>
      </c>
      <c r="B148" s="284" t="s">
        <v>640</v>
      </c>
      <c r="C148" s="268">
        <v>5.6993174438793304</v>
      </c>
      <c r="D148" s="220"/>
      <c r="E148" s="217"/>
    </row>
    <row r="149" spans="1:5" s="1" customFormat="1">
      <c r="A149" s="65" t="s">
        <v>207</v>
      </c>
      <c r="B149" s="15" t="s">
        <v>641</v>
      </c>
      <c r="C149" s="283">
        <v>3.37764</v>
      </c>
      <c r="D149" s="220"/>
      <c r="E149" s="217"/>
    </row>
    <row r="150" spans="1:5" s="1" customFormat="1" ht="15.75" thickBot="1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>
      <c r="A151" s="212"/>
      <c r="B151" s="212"/>
      <c r="C151" s="212"/>
      <c r="D151" s="212"/>
      <c r="E151" s="212"/>
    </row>
    <row r="152" spans="1:5" s="1" customFormat="1">
      <c r="A152" s="212"/>
      <c r="B152" s="212"/>
      <c r="C152" s="212"/>
      <c r="D152" s="212"/>
      <c r="E152" s="212"/>
    </row>
  </sheetData>
  <sheetProtection algorithmName="SHA-512" hashValue="XKwRHCQjrIygLBBgIzhWb7inMVutPvrZITvjdFEN/U/1/RpgYYncRbWlVnb8w67RQeTZ99FODZInZ79PNkWO+g==" saltValue="aqPJ9DSqefYGMYQ6kxRpIbHDazsCgi7OMCMWYNkUv/Cs3EoDWZIIVAcZ2aRbHEoRQVMdS8Voa//JyCMcl1lnlg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0866141732283472" right="0.70866141732283472" top="0.74803149606299213" bottom="0.74803149606299213" header="0.31496062992125984" footer="0.31496062992125984"/>
  <pageSetup paperSize="8"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topLeftCell="A58" workbookViewId="0">
      <selection sqref="A1:S1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>
      <c r="A1" s="1010" t="s">
        <v>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2"/>
    </row>
    <row r="2" spans="1:21" s="1" customFormat="1">
      <c r="A2" s="1010" t="s">
        <v>1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2"/>
    </row>
    <row r="3" spans="1:21" s="1" customForma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5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1016" t="s">
        <v>644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8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287" t="s">
        <v>645</v>
      </c>
      <c r="E8" s="1074" t="s">
        <v>646</v>
      </c>
      <c r="F8" s="1074"/>
      <c r="G8" s="1074"/>
      <c r="H8" s="1074"/>
      <c r="I8" s="1074"/>
      <c r="J8" s="1074"/>
      <c r="K8" s="1074"/>
      <c r="L8" s="1074"/>
      <c r="M8" s="1074"/>
      <c r="N8" s="1074"/>
      <c r="O8" s="1074"/>
      <c r="P8" s="1074"/>
      <c r="Q8" s="1074"/>
      <c r="R8" s="1074"/>
      <c r="S8" s="1074"/>
    </row>
    <row r="9" spans="1:21" s="1" customFormat="1">
      <c r="A9" s="1076" t="s">
        <v>4</v>
      </c>
      <c r="B9" s="288" t="s">
        <v>647</v>
      </c>
      <c r="C9" s="1079" t="s">
        <v>648</v>
      </c>
      <c r="D9" s="1080"/>
      <c r="E9" s="1080"/>
      <c r="F9" s="1081"/>
      <c r="G9" s="1066" t="s">
        <v>649</v>
      </c>
      <c r="H9" s="1067"/>
      <c r="I9" s="1066" t="s">
        <v>37</v>
      </c>
      <c r="J9" s="1067"/>
      <c r="K9" s="1066" t="s">
        <v>39</v>
      </c>
      <c r="L9" s="1067"/>
      <c r="M9" s="1066" t="s">
        <v>532</v>
      </c>
      <c r="N9" s="1067"/>
      <c r="O9" s="1066" t="s">
        <v>544</v>
      </c>
      <c r="P9" s="1067"/>
      <c r="Q9" s="1072" t="s">
        <v>27</v>
      </c>
      <c r="R9" s="1067"/>
      <c r="S9" s="1064" t="s">
        <v>650</v>
      </c>
      <c r="U9" s="9"/>
    </row>
    <row r="10" spans="1:21" s="1" customFormat="1" ht="24" customHeight="1">
      <c r="A10" s="1077"/>
      <c r="B10" s="289"/>
      <c r="C10" s="1075" t="s">
        <v>651</v>
      </c>
      <c r="D10" s="1075"/>
      <c r="E10" s="1075" t="s">
        <v>31</v>
      </c>
      <c r="F10" s="1075"/>
      <c r="G10" s="1068"/>
      <c r="H10" s="1069"/>
      <c r="I10" s="1068"/>
      <c r="J10" s="1069"/>
      <c r="K10" s="1068"/>
      <c r="L10" s="1069"/>
      <c r="M10" s="1068"/>
      <c r="N10" s="1069"/>
      <c r="O10" s="1070"/>
      <c r="P10" s="1071"/>
      <c r="Q10" s="1073"/>
      <c r="R10" s="1071"/>
      <c r="S10" s="1065"/>
      <c r="U10" s="9"/>
    </row>
    <row r="11" spans="1:21" s="1" customFormat="1" ht="26.25" customHeight="1" thickBot="1">
      <c r="A11" s="1078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>
      <c r="A13" s="299" t="s">
        <v>347</v>
      </c>
      <c r="B13" s="300" t="s">
        <v>654</v>
      </c>
      <c r="C13" s="301" t="s">
        <v>653</v>
      </c>
      <c r="D13" s="302">
        <f>SUM(D14,D24)</f>
        <v>763.76</v>
      </c>
      <c r="E13" s="303" t="s">
        <v>653</v>
      </c>
      <c r="F13" s="302">
        <f>SUM(F14,F24)</f>
        <v>1087.52</v>
      </c>
      <c r="G13" s="304" t="s">
        <v>653</v>
      </c>
      <c r="H13" s="302">
        <f>SUM(H14,H24)</f>
        <v>3913.33</v>
      </c>
      <c r="I13" s="305" t="s">
        <v>653</v>
      </c>
      <c r="J13" s="302">
        <f>SUM(J14,J24)</f>
        <v>103.67</v>
      </c>
      <c r="K13" s="305" t="s">
        <v>653</v>
      </c>
      <c r="L13" s="302">
        <f>SUM(L14,L24)</f>
        <v>60.58</v>
      </c>
      <c r="M13" s="305" t="s">
        <v>653</v>
      </c>
      <c r="N13" s="302">
        <f>SUM(N14,N24)</f>
        <v>10.61</v>
      </c>
      <c r="O13" s="304" t="s">
        <v>653</v>
      </c>
      <c r="P13" s="302">
        <f>SUM(P14,P24)</f>
        <v>28.8</v>
      </c>
      <c r="Q13" s="306" t="s">
        <v>653</v>
      </c>
      <c r="R13" s="302">
        <f>SUM(R14,R24)</f>
        <v>0</v>
      </c>
      <c r="S13" s="307">
        <f>SUM(D13,F13,H13,J13,L13,N13,P13,R13)</f>
        <v>5968.2699999999995</v>
      </c>
      <c r="U13" s="9"/>
    </row>
    <row r="14" spans="1:21" s="1" customFormat="1" ht="26.25" thickTop="1">
      <c r="A14" s="235" t="s">
        <v>285</v>
      </c>
      <c r="B14" s="308" t="s">
        <v>655</v>
      </c>
      <c r="C14" s="309" t="s">
        <v>653</v>
      </c>
      <c r="D14" s="310">
        <f>SUM(D15:D23)</f>
        <v>763.76</v>
      </c>
      <c r="E14" s="309" t="s">
        <v>653</v>
      </c>
      <c r="F14" s="310">
        <f>SUM(F15:F23)</f>
        <v>1087.52</v>
      </c>
      <c r="G14" s="311" t="s">
        <v>653</v>
      </c>
      <c r="H14" s="310">
        <f>SUM(H18,H19,H22)</f>
        <v>3828.31</v>
      </c>
      <c r="I14" s="311" t="s">
        <v>653</v>
      </c>
      <c r="J14" s="310">
        <f>SUM(J15:J23)</f>
        <v>103.67</v>
      </c>
      <c r="K14" s="311" t="s">
        <v>653</v>
      </c>
      <c r="L14" s="312">
        <f>SUM(L15,L16,L17,L18,L19,L20,L21,L22,L23)</f>
        <v>60.58</v>
      </c>
      <c r="M14" s="311" t="s">
        <v>653</v>
      </c>
      <c r="N14" s="310">
        <f>SUM(N15:N23)</f>
        <v>10.61</v>
      </c>
      <c r="O14" s="311" t="s">
        <v>653</v>
      </c>
      <c r="P14" s="310">
        <f>SUM(P15:P23)</f>
        <v>28.8</v>
      </c>
      <c r="Q14" s="311" t="s">
        <v>653</v>
      </c>
      <c r="R14" s="310">
        <f>SUM(R15:R23)</f>
        <v>0</v>
      </c>
      <c r="S14" s="313">
        <f>SUM(D14,F14,H14,J14,L14,N14,P14,R14)</f>
        <v>5883.25</v>
      </c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1.35</v>
      </c>
      <c r="K15" s="316" t="s">
        <v>653</v>
      </c>
      <c r="L15" s="318">
        <v>22.07</v>
      </c>
      <c r="M15" s="316" t="s">
        <v>653</v>
      </c>
      <c r="N15" s="319">
        <v>1.3</v>
      </c>
      <c r="O15" s="316" t="s">
        <v>653</v>
      </c>
      <c r="P15" s="318">
        <v>28.8</v>
      </c>
      <c r="Q15" s="316" t="s">
        <v>653</v>
      </c>
      <c r="R15" s="318">
        <v>0</v>
      </c>
      <c r="S15" s="320">
        <f>SUM(D15,F15,J15,L15,N15,P15,R15)</f>
        <v>53.52</v>
      </c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505.12</v>
      </c>
      <c r="E16" s="321" t="s">
        <v>653</v>
      </c>
      <c r="F16" s="322">
        <v>96.88</v>
      </c>
      <c r="G16" s="323" t="s">
        <v>653</v>
      </c>
      <c r="H16" s="324" t="s">
        <v>653</v>
      </c>
      <c r="I16" s="323" t="s">
        <v>653</v>
      </c>
      <c r="J16" s="325">
        <v>40.76</v>
      </c>
      <c r="K16" s="323" t="s">
        <v>653</v>
      </c>
      <c r="L16" s="318">
        <v>0</v>
      </c>
      <c r="M16" s="323" t="s">
        <v>653</v>
      </c>
      <c r="N16" s="319">
        <v>2.48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645.24</v>
      </c>
    </row>
    <row r="17" spans="1:19" s="1" customFormat="1">
      <c r="A17" s="314" t="s">
        <v>291</v>
      </c>
      <c r="B17" s="284" t="s">
        <v>606</v>
      </c>
      <c r="C17" s="321" t="s">
        <v>653</v>
      </c>
      <c r="D17" s="322">
        <v>1.1299999999999999</v>
      </c>
      <c r="E17" s="321" t="s">
        <v>653</v>
      </c>
      <c r="F17" s="322">
        <v>188.43</v>
      </c>
      <c r="G17" s="323" t="s">
        <v>653</v>
      </c>
      <c r="H17" s="324" t="s">
        <v>653</v>
      </c>
      <c r="I17" s="323" t="s">
        <v>653</v>
      </c>
      <c r="J17" s="325">
        <v>28</v>
      </c>
      <c r="K17" s="323" t="s">
        <v>653</v>
      </c>
      <c r="L17" s="318">
        <v>0</v>
      </c>
      <c r="M17" s="323" t="s">
        <v>653</v>
      </c>
      <c r="N17" s="319">
        <v>3.75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221.31</v>
      </c>
    </row>
    <row r="18" spans="1:19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194.27</v>
      </c>
      <c r="G18" s="323" t="s">
        <v>653</v>
      </c>
      <c r="H18" s="325">
        <v>2220.62</v>
      </c>
      <c r="I18" s="323" t="s">
        <v>653</v>
      </c>
      <c r="J18" s="325">
        <v>17.86</v>
      </c>
      <c r="K18" s="323" t="s">
        <v>653</v>
      </c>
      <c r="L18" s="325">
        <v>0</v>
      </c>
      <c r="M18" s="323" t="s">
        <v>653</v>
      </c>
      <c r="N18" s="319">
        <v>3.08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2435.83</v>
      </c>
    </row>
    <row r="19" spans="1:19" s="1" customFormat="1">
      <c r="A19" s="314" t="s">
        <v>658</v>
      </c>
      <c r="B19" s="284" t="s">
        <v>659</v>
      </c>
      <c r="C19" s="321" t="s">
        <v>653</v>
      </c>
      <c r="D19" s="322">
        <v>27.8</v>
      </c>
      <c r="E19" s="321" t="s">
        <v>653</v>
      </c>
      <c r="F19" s="322">
        <v>484.39</v>
      </c>
      <c r="G19" s="323" t="s">
        <v>653</v>
      </c>
      <c r="H19" s="325">
        <v>1607.69</v>
      </c>
      <c r="I19" s="323" t="s">
        <v>653</v>
      </c>
      <c r="J19" s="325">
        <v>8.94</v>
      </c>
      <c r="K19" s="323" t="s">
        <v>653</v>
      </c>
      <c r="L19" s="325">
        <v>0</v>
      </c>
      <c r="M19" s="323" t="s">
        <v>653</v>
      </c>
      <c r="N19" s="319">
        <v>0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2128.8200000000002</v>
      </c>
    </row>
    <row r="20" spans="1:19" s="1" customFormat="1">
      <c r="A20" s="314" t="s">
        <v>660</v>
      </c>
      <c r="B20" s="284" t="s">
        <v>579</v>
      </c>
      <c r="C20" s="321" t="s">
        <v>653</v>
      </c>
      <c r="D20" s="322">
        <v>229.71</v>
      </c>
      <c r="E20" s="321" t="s">
        <v>653</v>
      </c>
      <c r="F20" s="322">
        <v>123.55</v>
      </c>
      <c r="G20" s="323" t="s">
        <v>653</v>
      </c>
      <c r="H20" s="324" t="s">
        <v>653</v>
      </c>
      <c r="I20" s="323" t="s">
        <v>653</v>
      </c>
      <c r="J20" s="325">
        <v>6.76</v>
      </c>
      <c r="K20" s="323" t="s">
        <v>653</v>
      </c>
      <c r="L20" s="318">
        <v>0</v>
      </c>
      <c r="M20" s="323" t="s">
        <v>653</v>
      </c>
      <c r="N20" s="319">
        <v>0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360.02</v>
      </c>
    </row>
    <row r="21" spans="1:19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3.53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3.53</v>
      </c>
    </row>
    <row r="22" spans="1:19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34.979999999999997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34.979999999999997</v>
      </c>
    </row>
    <row r="24" spans="1:19" s="1" customFormat="1" ht="26.25" thickTop="1">
      <c r="A24" s="235" t="s">
        <v>295</v>
      </c>
      <c r="B24" s="340" t="s">
        <v>665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85.02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85.02</v>
      </c>
    </row>
    <row r="25" spans="1:19" s="1" customFormat="1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</row>
    <row r="26" spans="1:19" s="1" customFormat="1" ht="15.75" thickBot="1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85.02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85.02</v>
      </c>
    </row>
    <row r="27" spans="1:19" s="1" customFormat="1" ht="33.75" customHeight="1" thickTop="1" thickBot="1">
      <c r="A27" s="354" t="s">
        <v>351</v>
      </c>
      <c r="B27" s="355" t="s">
        <v>670</v>
      </c>
      <c r="C27" s="356">
        <f>SUM(C30:C38,C40,C41)</f>
        <v>100</v>
      </c>
      <c r="D27" s="357">
        <v>38.07</v>
      </c>
      <c r="E27" s="356">
        <f>SUM(E30:E38,E40,E41)</f>
        <v>99.999999999999986</v>
      </c>
      <c r="F27" s="357">
        <v>0</v>
      </c>
      <c r="G27" s="358" t="s">
        <v>653</v>
      </c>
      <c r="H27" s="359" t="s">
        <v>653</v>
      </c>
      <c r="I27" s="358">
        <f>SUM(I30:I38,I40,I41)</f>
        <v>100</v>
      </c>
      <c r="J27" s="360">
        <v>10.87</v>
      </c>
      <c r="K27" s="358">
        <f>SUM(K30:K38,K40,K41)</f>
        <v>100</v>
      </c>
      <c r="L27" s="360">
        <v>267.52999999999997</v>
      </c>
      <c r="M27" s="361">
        <f>SUM(M30:M38,M40,M41)</f>
        <v>100</v>
      </c>
      <c r="N27" s="357">
        <v>70.38</v>
      </c>
      <c r="O27" s="358">
        <f>SUM(O30:O38,O40,O41)</f>
        <v>100</v>
      </c>
      <c r="P27" s="360">
        <v>0</v>
      </c>
      <c r="Q27" s="358">
        <f>SUM(Q30:Q38,Q40,Q41)</f>
        <v>0</v>
      </c>
      <c r="R27" s="360">
        <v>0</v>
      </c>
      <c r="S27" s="362">
        <f>SUM(D27,F27,J27,L27,N27,P27,R27)</f>
        <v>386.84999999999997</v>
      </c>
    </row>
    <row r="28" spans="1:19" s="1" customFormat="1" ht="30" customHeight="1" thickTop="1">
      <c r="A28" s="1059" t="s">
        <v>671</v>
      </c>
      <c r="B28" s="1060"/>
      <c r="C28" s="1057" t="s">
        <v>672</v>
      </c>
      <c r="D28" s="1058"/>
      <c r="E28" s="1057" t="s">
        <v>672</v>
      </c>
      <c r="F28" s="1058"/>
      <c r="G28" s="363" t="s">
        <v>653</v>
      </c>
      <c r="H28" s="363" t="s">
        <v>653</v>
      </c>
      <c r="I28" s="1057" t="s">
        <v>672</v>
      </c>
      <c r="J28" s="1058"/>
      <c r="K28" s="1057" t="s">
        <v>672</v>
      </c>
      <c r="L28" s="1058"/>
      <c r="M28" s="1057" t="s">
        <v>672</v>
      </c>
      <c r="N28" s="1058"/>
      <c r="O28" s="1057" t="s">
        <v>672</v>
      </c>
      <c r="P28" s="1058"/>
      <c r="Q28" s="1057" t="s">
        <v>672</v>
      </c>
      <c r="R28" s="1058"/>
      <c r="S28" s="364" t="s">
        <v>653</v>
      </c>
    </row>
    <row r="29" spans="1:19" s="1" customFormat="1" ht="25.5">
      <c r="A29" s="365" t="s">
        <v>300</v>
      </c>
      <c r="B29" s="366" t="s">
        <v>673</v>
      </c>
      <c r="C29" s="367">
        <f t="shared" ref="C29:F29" si="0">SUM(C30:C38)</f>
        <v>100</v>
      </c>
      <c r="D29" s="368">
        <f t="shared" si="0"/>
        <v>38.07</v>
      </c>
      <c r="E29" s="367">
        <f t="shared" si="0"/>
        <v>99.999999999999986</v>
      </c>
      <c r="F29" s="368">
        <f t="shared" si="0"/>
        <v>0</v>
      </c>
      <c r="G29" s="369" t="s">
        <v>653</v>
      </c>
      <c r="H29" s="369" t="s">
        <v>653</v>
      </c>
      <c r="I29" s="370">
        <f t="shared" ref="I29:R29" si="1">SUM(I30:I38)</f>
        <v>100</v>
      </c>
      <c r="J29" s="368">
        <f t="shared" si="1"/>
        <v>10.87</v>
      </c>
      <c r="K29" s="370">
        <f t="shared" si="1"/>
        <v>100</v>
      </c>
      <c r="L29" s="368">
        <f t="shared" si="1"/>
        <v>267.52999999999997</v>
      </c>
      <c r="M29" s="370">
        <f t="shared" si="1"/>
        <v>100</v>
      </c>
      <c r="N29" s="368">
        <f t="shared" si="1"/>
        <v>70.38</v>
      </c>
      <c r="O29" s="370">
        <f t="shared" si="1"/>
        <v>100</v>
      </c>
      <c r="P29" s="368">
        <f t="shared" si="1"/>
        <v>0</v>
      </c>
      <c r="Q29" s="370">
        <f t="shared" si="1"/>
        <v>0</v>
      </c>
      <c r="R29" s="368">
        <f t="shared" si="1"/>
        <v>0</v>
      </c>
      <c r="S29" s="371">
        <f>SUM(S30:S38)</f>
        <v>386.85</v>
      </c>
    </row>
    <row r="30" spans="1:19" s="1" customFormat="1">
      <c r="A30" s="314" t="s">
        <v>302</v>
      </c>
      <c r="B30" s="284" t="s">
        <v>598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653</v>
      </c>
      <c r="H30" s="375" t="s">
        <v>653</v>
      </c>
      <c r="I30" s="376">
        <v>1.3</v>
      </c>
      <c r="J30" s="373">
        <f>$J$27*I30/100</f>
        <v>0.14130999999999999</v>
      </c>
      <c r="K30" s="377">
        <v>36.43</v>
      </c>
      <c r="L30" s="373">
        <f>$L$27*K30/100</f>
        <v>97.461178999999987</v>
      </c>
      <c r="M30" s="378">
        <v>12.25</v>
      </c>
      <c r="N30" s="373">
        <f>$N$27*M30/100</f>
        <v>8.6215499999999992</v>
      </c>
      <c r="O30" s="378">
        <v>100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106.22403899999999</v>
      </c>
    </row>
    <row r="31" spans="1:19" s="1" customFormat="1">
      <c r="A31" s="314" t="s">
        <v>306</v>
      </c>
      <c r="B31" s="284" t="s">
        <v>656</v>
      </c>
      <c r="C31" s="372">
        <v>66.14</v>
      </c>
      <c r="D31" s="373">
        <f t="shared" ref="D31:D38" si="2">$D$27*C31/100</f>
        <v>25.179497999999999</v>
      </c>
      <c r="E31" s="374">
        <v>8.91</v>
      </c>
      <c r="F31" s="373">
        <f t="shared" ref="F31:F38" si="3">$F$27*E31/100</f>
        <v>0</v>
      </c>
      <c r="G31" s="375" t="s">
        <v>653</v>
      </c>
      <c r="H31" s="375" t="s">
        <v>653</v>
      </c>
      <c r="I31" s="376">
        <v>39.32</v>
      </c>
      <c r="J31" s="373">
        <f t="shared" ref="J31:J41" si="4">$J$27*I31/100</f>
        <v>4.2740839999999993</v>
      </c>
      <c r="K31" s="377">
        <v>0</v>
      </c>
      <c r="L31" s="373">
        <f t="shared" ref="L31:L41" si="5">$L$27*K31/100</f>
        <v>0</v>
      </c>
      <c r="M31" s="378">
        <v>23.37</v>
      </c>
      <c r="N31" s="373">
        <f t="shared" ref="N31:N38" si="6">$N$27*M31/100</f>
        <v>16.447806</v>
      </c>
      <c r="O31" s="378">
        <v>0</v>
      </c>
      <c r="P31" s="373">
        <f t="shared" ref="P31:P41" si="7">$P$27*O31/100</f>
        <v>0</v>
      </c>
      <c r="Q31" s="379">
        <v>0</v>
      </c>
      <c r="R31" s="373">
        <f t="shared" ref="R31:R41" si="8">$R$27*Q31/100</f>
        <v>0</v>
      </c>
      <c r="S31" s="380">
        <f t="shared" ref="S31:S38" si="9">SUM(D31,F31,J31,L31,N31,P31,R31)</f>
        <v>45.901387999999997</v>
      </c>
    </row>
    <row r="32" spans="1:19" s="1" customFormat="1">
      <c r="A32" s="314" t="s">
        <v>674</v>
      </c>
      <c r="B32" s="284" t="s">
        <v>606</v>
      </c>
      <c r="C32" s="372">
        <v>0.15</v>
      </c>
      <c r="D32" s="373">
        <f t="shared" si="2"/>
        <v>5.7104999999999996E-2</v>
      </c>
      <c r="E32" s="374">
        <v>17.329999999999998</v>
      </c>
      <c r="F32" s="373">
        <f t="shared" si="3"/>
        <v>0</v>
      </c>
      <c r="G32" s="375" t="s">
        <v>653</v>
      </c>
      <c r="H32" s="375" t="s">
        <v>653</v>
      </c>
      <c r="I32" s="376">
        <v>27.01</v>
      </c>
      <c r="J32" s="373">
        <f t="shared" si="4"/>
        <v>2.9359869999999999</v>
      </c>
      <c r="K32" s="377">
        <v>0</v>
      </c>
      <c r="L32" s="373">
        <f t="shared" si="5"/>
        <v>0</v>
      </c>
      <c r="M32" s="378">
        <v>35.340000000000003</v>
      </c>
      <c r="N32" s="373">
        <f t="shared" si="6"/>
        <v>24.872292000000002</v>
      </c>
      <c r="O32" s="378">
        <v>0</v>
      </c>
      <c r="P32" s="373">
        <f t="shared" si="7"/>
        <v>0</v>
      </c>
      <c r="Q32" s="379">
        <v>0</v>
      </c>
      <c r="R32" s="373">
        <f t="shared" si="8"/>
        <v>0</v>
      </c>
      <c r="S32" s="380">
        <f t="shared" si="9"/>
        <v>27.865384000000002</v>
      </c>
    </row>
    <row r="33" spans="1:19" s="1" customFormat="1">
      <c r="A33" s="314" t="s">
        <v>675</v>
      </c>
      <c r="B33" s="284" t="s">
        <v>575</v>
      </c>
      <c r="C33" s="372">
        <v>0</v>
      </c>
      <c r="D33" s="373">
        <f t="shared" si="2"/>
        <v>0</v>
      </c>
      <c r="E33" s="374">
        <v>17.86</v>
      </c>
      <c r="F33" s="373">
        <f t="shared" si="3"/>
        <v>0</v>
      </c>
      <c r="G33" s="375" t="s">
        <v>653</v>
      </c>
      <c r="H33" s="375" t="s">
        <v>653</v>
      </c>
      <c r="I33" s="376">
        <v>17.23</v>
      </c>
      <c r="J33" s="373">
        <f t="shared" si="4"/>
        <v>1.8729009999999999</v>
      </c>
      <c r="K33" s="377">
        <v>0</v>
      </c>
      <c r="L33" s="373">
        <f t="shared" si="5"/>
        <v>0</v>
      </c>
      <c r="M33" s="378">
        <v>29.04</v>
      </c>
      <c r="N33" s="373">
        <f t="shared" si="6"/>
        <v>20.438351999999998</v>
      </c>
      <c r="O33" s="378">
        <v>0</v>
      </c>
      <c r="P33" s="373">
        <f t="shared" si="7"/>
        <v>0</v>
      </c>
      <c r="Q33" s="379">
        <v>0</v>
      </c>
      <c r="R33" s="373">
        <f t="shared" si="8"/>
        <v>0</v>
      </c>
      <c r="S33" s="380">
        <f t="shared" si="9"/>
        <v>22.311252999999997</v>
      </c>
    </row>
    <row r="34" spans="1:19" s="1" customFormat="1">
      <c r="A34" s="314" t="s">
        <v>676</v>
      </c>
      <c r="B34" s="284" t="s">
        <v>659</v>
      </c>
      <c r="C34" s="372">
        <v>3.63</v>
      </c>
      <c r="D34" s="373">
        <f t="shared" si="2"/>
        <v>1.3819409999999999</v>
      </c>
      <c r="E34" s="374">
        <v>44.54</v>
      </c>
      <c r="F34" s="373">
        <f t="shared" si="3"/>
        <v>0</v>
      </c>
      <c r="G34" s="375" t="s">
        <v>653</v>
      </c>
      <c r="H34" s="375" t="s">
        <v>653</v>
      </c>
      <c r="I34" s="376">
        <v>8.6199999999999992</v>
      </c>
      <c r="J34" s="373">
        <f t="shared" si="4"/>
        <v>0.93699399999999988</v>
      </c>
      <c r="K34" s="377">
        <v>0</v>
      </c>
      <c r="L34" s="373">
        <f t="shared" si="5"/>
        <v>0</v>
      </c>
      <c r="M34" s="378">
        <v>0</v>
      </c>
      <c r="N34" s="373">
        <f t="shared" si="6"/>
        <v>0</v>
      </c>
      <c r="O34" s="378">
        <v>0</v>
      </c>
      <c r="P34" s="373">
        <f t="shared" si="7"/>
        <v>0</v>
      </c>
      <c r="Q34" s="379">
        <v>0</v>
      </c>
      <c r="R34" s="373">
        <f t="shared" si="8"/>
        <v>0</v>
      </c>
      <c r="S34" s="380">
        <f t="shared" si="9"/>
        <v>2.3189349999999997</v>
      </c>
    </row>
    <row r="35" spans="1:19" s="1" customFormat="1">
      <c r="A35" s="314" t="s">
        <v>677</v>
      </c>
      <c r="B35" s="284" t="s">
        <v>579</v>
      </c>
      <c r="C35" s="372">
        <v>30.08</v>
      </c>
      <c r="D35" s="373">
        <f t="shared" si="2"/>
        <v>11.451455999999999</v>
      </c>
      <c r="E35" s="374">
        <v>11.36</v>
      </c>
      <c r="F35" s="373">
        <f t="shared" si="3"/>
        <v>0</v>
      </c>
      <c r="G35" s="375" t="s">
        <v>653</v>
      </c>
      <c r="H35" s="375" t="s">
        <v>653</v>
      </c>
      <c r="I35" s="376">
        <v>6.52</v>
      </c>
      <c r="J35" s="373">
        <f t="shared" si="4"/>
        <v>0.7087239999999998</v>
      </c>
      <c r="K35" s="377">
        <v>0</v>
      </c>
      <c r="L35" s="373">
        <f t="shared" si="5"/>
        <v>0</v>
      </c>
      <c r="M35" s="378">
        <v>0</v>
      </c>
      <c r="N35" s="373">
        <f t="shared" si="6"/>
        <v>0</v>
      </c>
      <c r="O35" s="378">
        <v>0</v>
      </c>
      <c r="P35" s="373">
        <f t="shared" si="7"/>
        <v>0</v>
      </c>
      <c r="Q35" s="379">
        <v>0</v>
      </c>
      <c r="R35" s="373">
        <f t="shared" si="8"/>
        <v>0</v>
      </c>
      <c r="S35" s="380">
        <f t="shared" si="9"/>
        <v>12.160179999999999</v>
      </c>
    </row>
    <row r="36" spans="1:19" s="1" customFormat="1">
      <c r="A36" s="314" t="s">
        <v>678</v>
      </c>
      <c r="B36" s="284" t="s">
        <v>585</v>
      </c>
      <c r="C36" s="372">
        <v>0</v>
      </c>
      <c r="D36" s="373">
        <f t="shared" si="2"/>
        <v>0</v>
      </c>
      <c r="E36" s="374">
        <v>0</v>
      </c>
      <c r="F36" s="373">
        <f t="shared" si="3"/>
        <v>0</v>
      </c>
      <c r="G36" s="375" t="s">
        <v>653</v>
      </c>
      <c r="H36" s="375" t="s">
        <v>653</v>
      </c>
      <c r="I36" s="376">
        <v>0</v>
      </c>
      <c r="J36" s="373">
        <f t="shared" si="4"/>
        <v>0</v>
      </c>
      <c r="K36" s="377">
        <v>5.83</v>
      </c>
      <c r="L36" s="373">
        <f t="shared" si="5"/>
        <v>15.596998999999999</v>
      </c>
      <c r="M36" s="378">
        <v>0</v>
      </c>
      <c r="N36" s="373">
        <f t="shared" si="6"/>
        <v>0</v>
      </c>
      <c r="O36" s="378">
        <v>0</v>
      </c>
      <c r="P36" s="373">
        <f t="shared" si="7"/>
        <v>0</v>
      </c>
      <c r="Q36" s="379">
        <v>0</v>
      </c>
      <c r="R36" s="373">
        <f t="shared" si="8"/>
        <v>0</v>
      </c>
      <c r="S36" s="380">
        <f t="shared" si="9"/>
        <v>15.596998999999999</v>
      </c>
    </row>
    <row r="37" spans="1:19" s="1" customFormat="1">
      <c r="A37" s="314" t="s">
        <v>679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>
      <c r="A38" s="330" t="s">
        <v>680</v>
      </c>
      <c r="B38" s="331" t="s">
        <v>596</v>
      </c>
      <c r="C38" s="381">
        <v>0</v>
      </c>
      <c r="D38" s="382">
        <f t="shared" si="2"/>
        <v>0</v>
      </c>
      <c r="E38" s="383">
        <v>0</v>
      </c>
      <c r="F38" s="382">
        <f t="shared" si="3"/>
        <v>0</v>
      </c>
      <c r="G38" s="384" t="s">
        <v>653</v>
      </c>
      <c r="H38" s="384" t="s">
        <v>653</v>
      </c>
      <c r="I38" s="385">
        <v>0</v>
      </c>
      <c r="J38" s="382">
        <f t="shared" si="4"/>
        <v>0</v>
      </c>
      <c r="K38" s="386">
        <v>57.74</v>
      </c>
      <c r="L38" s="382">
        <f t="shared" si="5"/>
        <v>154.471822</v>
      </c>
      <c r="M38" s="387">
        <v>0</v>
      </c>
      <c r="N38" s="382">
        <f t="shared" si="6"/>
        <v>0</v>
      </c>
      <c r="O38" s="387">
        <v>0</v>
      </c>
      <c r="P38" s="382">
        <f t="shared" si="7"/>
        <v>0</v>
      </c>
      <c r="Q38" s="388">
        <v>0</v>
      </c>
      <c r="R38" s="382">
        <f t="shared" si="8"/>
        <v>0</v>
      </c>
      <c r="S38" s="380">
        <f t="shared" si="9"/>
        <v>154.471822</v>
      </c>
    </row>
    <row r="39" spans="1:19" s="1" customFormat="1" ht="26.25" thickTop="1">
      <c r="A39" s="235" t="s">
        <v>354</v>
      </c>
      <c r="B39" s="340" t="s">
        <v>681</v>
      </c>
      <c r="C39" s="389">
        <f t="shared" ref="C39:E39" si="10">SUM(C40,C41)</f>
        <v>0</v>
      </c>
      <c r="D39" s="390">
        <f t="shared" si="10"/>
        <v>0</v>
      </c>
      <c r="E39" s="389">
        <f t="shared" si="10"/>
        <v>0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0</v>
      </c>
      <c r="J39" s="390">
        <f t="shared" si="11"/>
        <v>0</v>
      </c>
      <c r="K39" s="392">
        <f t="shared" si="11"/>
        <v>0</v>
      </c>
      <c r="L39" s="390">
        <f t="shared" si="11"/>
        <v>0</v>
      </c>
      <c r="M39" s="392">
        <f t="shared" si="11"/>
        <v>0</v>
      </c>
      <c r="N39" s="390">
        <f t="shared" si="11"/>
        <v>0</v>
      </c>
      <c r="O39" s="392">
        <f t="shared" si="11"/>
        <v>0</v>
      </c>
      <c r="P39" s="390">
        <f t="shared" si="11"/>
        <v>0</v>
      </c>
      <c r="Q39" s="392">
        <f t="shared" si="11"/>
        <v>0</v>
      </c>
      <c r="R39" s="390">
        <f t="shared" si="11"/>
        <v>0</v>
      </c>
      <c r="S39" s="393">
        <f>SUM(S40,S41)</f>
        <v>0</v>
      </c>
    </row>
    <row r="40" spans="1:19" s="1" customFormat="1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4"/>
        <v>0</v>
      </c>
      <c r="K40" s="377">
        <v>0</v>
      </c>
      <c r="L40" s="373">
        <f t="shared" si="5"/>
        <v>0</v>
      </c>
      <c r="M40" s="378">
        <v>0</v>
      </c>
      <c r="N40" s="373">
        <f>$N$27*M40/100</f>
        <v>0</v>
      </c>
      <c r="O40" s="378">
        <v>0</v>
      </c>
      <c r="P40" s="373">
        <f t="shared" si="7"/>
        <v>0</v>
      </c>
      <c r="Q40" s="379">
        <v>0</v>
      </c>
      <c r="R40" s="373">
        <f t="shared" si="8"/>
        <v>0</v>
      </c>
      <c r="S40" s="394">
        <f>SUM(D40,F40,J40,L40,N40,P40,R40)</f>
        <v>0</v>
      </c>
    </row>
    <row r="41" spans="1:19" s="1" customFormat="1" ht="15.75" thickBot="1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4"/>
        <v>0</v>
      </c>
      <c r="K41" s="386">
        <v>0</v>
      </c>
      <c r="L41" s="373">
        <f t="shared" si="5"/>
        <v>0</v>
      </c>
      <c r="M41" s="387">
        <v>0</v>
      </c>
      <c r="N41" s="373">
        <f>$N$27*M41/100</f>
        <v>0</v>
      </c>
      <c r="O41" s="387">
        <v>0</v>
      </c>
      <c r="P41" s="373">
        <f t="shared" si="7"/>
        <v>0</v>
      </c>
      <c r="Q41" s="388">
        <v>0</v>
      </c>
      <c r="R41" s="373">
        <f t="shared" si="8"/>
        <v>0</v>
      </c>
      <c r="S41" s="394">
        <f>SUM(D41,F41,J41,L41,N41,P41,R41)</f>
        <v>0</v>
      </c>
    </row>
    <row r="42" spans="1:19" s="1" customFormat="1" ht="31.5" customHeight="1" thickTop="1" thickBot="1">
      <c r="A42" s="395" t="s">
        <v>364</v>
      </c>
      <c r="B42" s="396" t="s">
        <v>683</v>
      </c>
      <c r="C42" s="397">
        <f>SUM(C45:C53,C55,C56)</f>
        <v>100</v>
      </c>
      <c r="D42" s="398">
        <v>0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8.6300000000000008</v>
      </c>
      <c r="K42" s="401">
        <f>SUM(K45:K53,K55,K56)</f>
        <v>100</v>
      </c>
      <c r="L42" s="402">
        <v>0</v>
      </c>
      <c r="M42" s="401">
        <f>SUM(M45:M53,M55,M56)</f>
        <v>100.00000000000001</v>
      </c>
      <c r="N42" s="398">
        <v>2.66</v>
      </c>
      <c r="O42" s="401">
        <f>SUM(O45:O53,O55,O56)</f>
        <v>100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11.290000000000001</v>
      </c>
    </row>
    <row r="43" spans="1:19" s="1" customFormat="1" ht="21.75" customHeight="1" thickTop="1">
      <c r="A43" s="1059" t="s">
        <v>684</v>
      </c>
      <c r="B43" s="1060"/>
      <c r="C43" s="1061" t="s">
        <v>685</v>
      </c>
      <c r="D43" s="1062"/>
      <c r="E43" s="1062"/>
      <c r="F43" s="1062"/>
      <c r="G43" s="1062"/>
      <c r="H43" s="1062"/>
      <c r="I43" s="1062"/>
      <c r="J43" s="1062"/>
      <c r="K43" s="1062"/>
      <c r="L43" s="1062"/>
      <c r="M43" s="1062"/>
      <c r="N43" s="1062"/>
      <c r="O43" s="1062"/>
      <c r="P43" s="1062"/>
      <c r="Q43" s="1062"/>
      <c r="R43" s="1062"/>
      <c r="S43" s="1063"/>
    </row>
    <row r="44" spans="1:19" s="1" customFormat="1" ht="25.5">
      <c r="A44" s="365" t="s">
        <v>165</v>
      </c>
      <c r="B44" s="366" t="s">
        <v>686</v>
      </c>
      <c r="C44" s="367">
        <f t="shared" ref="C44:F44" si="12">SUM(C45:C53)</f>
        <v>100</v>
      </c>
      <c r="D44" s="368">
        <f t="shared" si="12"/>
        <v>0</v>
      </c>
      <c r="E44" s="367">
        <f t="shared" si="12"/>
        <v>100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99.999999999999986</v>
      </c>
      <c r="J44" s="368">
        <f t="shared" si="13"/>
        <v>8.629999999999999</v>
      </c>
      <c r="K44" s="370">
        <f t="shared" si="13"/>
        <v>100</v>
      </c>
      <c r="L44" s="368">
        <f t="shared" si="13"/>
        <v>0</v>
      </c>
      <c r="M44" s="370">
        <f t="shared" si="13"/>
        <v>100.00000000000001</v>
      </c>
      <c r="N44" s="368">
        <f t="shared" si="13"/>
        <v>2.6600000000000006</v>
      </c>
      <c r="O44" s="370">
        <f t="shared" si="13"/>
        <v>100</v>
      </c>
      <c r="P44" s="368">
        <f t="shared" si="13"/>
        <v>0</v>
      </c>
      <c r="Q44" s="370">
        <f t="shared" si="13"/>
        <v>0</v>
      </c>
      <c r="R44" s="368">
        <f t="shared" si="13"/>
        <v>0</v>
      </c>
      <c r="S44" s="371">
        <f>SUM(S45:S53)</f>
        <v>11.29</v>
      </c>
    </row>
    <row r="45" spans="1:19" s="1" customFormat="1">
      <c r="A45" s="405" t="s">
        <v>167</v>
      </c>
      <c r="B45" s="284" t="s">
        <v>598</v>
      </c>
      <c r="C45" s="406">
        <f t="shared" ref="C45:C53" si="14">IF($D$13+$D$27=0,0,(D15+D30)/($D$13+$D$27)*100)</f>
        <v>0</v>
      </c>
      <c r="D45" s="407">
        <f>$D$42*C45/100</f>
        <v>0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1.3019993015540423</v>
      </c>
      <c r="J45" s="407">
        <f>$J$42*I45/100</f>
        <v>0.11236253972411386</v>
      </c>
      <c r="K45" s="408">
        <f t="shared" ref="K45:K53" si="17">IF($L$13+$L$27=0,0,(L15+L30)/($L$13+$L$27)*100)</f>
        <v>36.430215171741182</v>
      </c>
      <c r="L45" s="407">
        <f>$L$42*K45/100</f>
        <v>0</v>
      </c>
      <c r="M45" s="408">
        <f t="shared" ref="M45:M53" si="18">IF($N$13+$N$27=0,0,(N15+N30)/($N$13+$N$27)*100)</f>
        <v>12.250339548092358</v>
      </c>
      <c r="N45" s="407">
        <f>$N$42*M45/100</f>
        <v>0.32585903197925675</v>
      </c>
      <c r="O45" s="408">
        <f t="shared" ref="O45:O53" si="19">IF($P$13+$P$27=0,0,(P15+P30)/($P$13+$P$27)*100)</f>
        <v>100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0.43822157170337062</v>
      </c>
    </row>
    <row r="46" spans="1:19" s="1" customFormat="1">
      <c r="A46" s="314" t="s">
        <v>485</v>
      </c>
      <c r="B46" s="284" t="s">
        <v>656</v>
      </c>
      <c r="C46" s="406">
        <f t="shared" si="14"/>
        <v>66.136150805033481</v>
      </c>
      <c r="D46" s="407">
        <f t="shared" ref="D46:D56" si="21">$D$42*C46/100</f>
        <v>0</v>
      </c>
      <c r="E46" s="406">
        <f t="shared" si="15"/>
        <v>8.9083419155509791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39.317342413130781</v>
      </c>
      <c r="J46" s="407">
        <f t="shared" ref="J46:J56" si="23">$J$42*I46/100</f>
        <v>3.3930866502531867</v>
      </c>
      <c r="K46" s="408">
        <f t="shared" si="17"/>
        <v>0</v>
      </c>
      <c r="L46" s="407">
        <f t="shared" ref="L46:L56" si="24">$L$42*K46/100</f>
        <v>0</v>
      </c>
      <c r="M46" s="408">
        <f t="shared" si="18"/>
        <v>23.370546981108781</v>
      </c>
      <c r="N46" s="407">
        <f t="shared" ref="N46:N56" si="25">$N$42*M46/100</f>
        <v>0.62165654969749362</v>
      </c>
      <c r="O46" s="408">
        <f t="shared" si="19"/>
        <v>0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4.0147431999506802</v>
      </c>
    </row>
    <row r="47" spans="1:19" s="1" customFormat="1">
      <c r="A47" s="314" t="s">
        <v>687</v>
      </c>
      <c r="B47" s="284" t="s">
        <v>606</v>
      </c>
      <c r="C47" s="406">
        <f t="shared" si="14"/>
        <v>0.14804946185600437</v>
      </c>
      <c r="D47" s="407">
        <f t="shared" si="21"/>
        <v>0</v>
      </c>
      <c r="E47" s="406">
        <f t="shared" si="15"/>
        <v>17.326577902015597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27.008893836214419</v>
      </c>
      <c r="J47" s="407">
        <f t="shared" si="23"/>
        <v>2.3308675380653043</v>
      </c>
      <c r="K47" s="408">
        <f t="shared" si="17"/>
        <v>0</v>
      </c>
      <c r="L47" s="407">
        <f t="shared" si="24"/>
        <v>0</v>
      </c>
      <c r="M47" s="408">
        <f t="shared" si="18"/>
        <v>35.340525990863078</v>
      </c>
      <c r="N47" s="407">
        <f t="shared" si="25"/>
        <v>0.940057991356958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3.2709255294222626</v>
      </c>
    </row>
    <row r="48" spans="1:19" s="1" customFormat="1">
      <c r="A48" s="314" t="s">
        <v>688</v>
      </c>
      <c r="B48" s="284" t="s">
        <v>575</v>
      </c>
      <c r="C48" s="406">
        <f t="shared" si="14"/>
        <v>0</v>
      </c>
      <c r="D48" s="407">
        <f t="shared" si="21"/>
        <v>0</v>
      </c>
      <c r="E48" s="406">
        <f t="shared" si="15"/>
        <v>17.863579520376639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17.227956172516148</v>
      </c>
      <c r="J48" s="407">
        <f t="shared" si="23"/>
        <v>1.4867726176881435</v>
      </c>
      <c r="K48" s="408">
        <f t="shared" si="17"/>
        <v>0</v>
      </c>
      <c r="L48" s="407">
        <f t="shared" si="24"/>
        <v>0</v>
      </c>
      <c r="M48" s="408">
        <f t="shared" si="18"/>
        <v>29.038587479935796</v>
      </c>
      <c r="N48" s="407">
        <f t="shared" si="25"/>
        <v>0.77242642696629216</v>
      </c>
      <c r="O48" s="408">
        <f t="shared" si="19"/>
        <v>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2.2591990446544354</v>
      </c>
    </row>
    <row r="49" spans="1:19" s="1" customFormat="1">
      <c r="A49" s="314" t="s">
        <v>689</v>
      </c>
      <c r="B49" s="284" t="s">
        <v>659</v>
      </c>
      <c r="C49" s="406">
        <f t="shared" si="14"/>
        <v>3.639417457565818</v>
      </c>
      <c r="D49" s="407">
        <f t="shared" si="21"/>
        <v>0</v>
      </c>
      <c r="E49" s="406">
        <f t="shared" si="15"/>
        <v>44.540790054435782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8.6231831674524173</v>
      </c>
      <c r="J49" s="407">
        <f t="shared" si="23"/>
        <v>0.74418070735114372</v>
      </c>
      <c r="K49" s="408">
        <f t="shared" si="17"/>
        <v>0</v>
      </c>
      <c r="L49" s="407">
        <f t="shared" si="24"/>
        <v>0</v>
      </c>
      <c r="M49" s="408">
        <f t="shared" si="18"/>
        <v>0</v>
      </c>
      <c r="N49" s="407">
        <f t="shared" si="25"/>
        <v>0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0.74418070735114372</v>
      </c>
    </row>
    <row r="50" spans="1:19" s="1" customFormat="1">
      <c r="A50" s="314" t="s">
        <v>690</v>
      </c>
      <c r="B50" s="284" t="s">
        <v>579</v>
      </c>
      <c r="C50" s="406">
        <f t="shared" si="14"/>
        <v>30.076382275544695</v>
      </c>
      <c r="D50" s="407">
        <f t="shared" si="21"/>
        <v>0</v>
      </c>
      <c r="E50" s="406">
        <f t="shared" si="15"/>
        <v>11.360710607621009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6.5206251091321805</v>
      </c>
      <c r="J50" s="407">
        <f t="shared" si="23"/>
        <v>0.56272994691810718</v>
      </c>
      <c r="K50" s="408">
        <f t="shared" si="17"/>
        <v>0</v>
      </c>
      <c r="L50" s="407">
        <f t="shared" si="24"/>
        <v>0</v>
      </c>
      <c r="M50" s="408">
        <f t="shared" si="18"/>
        <v>0</v>
      </c>
      <c r="N50" s="407">
        <f t="shared" si="25"/>
        <v>0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0.56272994691810718</v>
      </c>
    </row>
    <row r="51" spans="1:19" s="1" customFormat="1">
      <c r="A51" s="314" t="s">
        <v>691</v>
      </c>
      <c r="B51" s="284" t="s">
        <v>585</v>
      </c>
      <c r="C51" s="406">
        <f t="shared" si="14"/>
        <v>0</v>
      </c>
      <c r="D51" s="407">
        <f t="shared" si="21"/>
        <v>0</v>
      </c>
      <c r="E51" s="406">
        <f t="shared" si="15"/>
        <v>0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0</v>
      </c>
      <c r="J51" s="407">
        <f t="shared" si="23"/>
        <v>0</v>
      </c>
      <c r="K51" s="408">
        <f t="shared" si="17"/>
        <v>5.8294471366310079</v>
      </c>
      <c r="L51" s="407">
        <f t="shared" si="24"/>
        <v>0</v>
      </c>
      <c r="M51" s="408">
        <f t="shared" si="18"/>
        <v>0</v>
      </c>
      <c r="N51" s="407">
        <f t="shared" si="25"/>
        <v>0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</v>
      </c>
    </row>
    <row r="52" spans="1:19" s="1" customFormat="1">
      <c r="A52" s="314" t="s">
        <v>692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>
      <c r="A53" s="330" t="s">
        <v>693</v>
      </c>
      <c r="B53" s="331" t="s">
        <v>596</v>
      </c>
      <c r="C53" s="410">
        <f t="shared" si="14"/>
        <v>0</v>
      </c>
      <c r="D53" s="382">
        <f t="shared" si="21"/>
        <v>0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0</v>
      </c>
      <c r="J53" s="382">
        <f t="shared" si="23"/>
        <v>0</v>
      </c>
      <c r="K53" s="411">
        <f t="shared" si="17"/>
        <v>57.740337691627808</v>
      </c>
      <c r="L53" s="382">
        <f t="shared" si="24"/>
        <v>0</v>
      </c>
      <c r="M53" s="411">
        <f t="shared" si="18"/>
        <v>0</v>
      </c>
      <c r="N53" s="382">
        <f t="shared" si="25"/>
        <v>0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0</v>
      </c>
    </row>
    <row r="54" spans="1:19" s="1" customFormat="1" ht="26.25" thickTop="1">
      <c r="A54" s="235" t="s">
        <v>329</v>
      </c>
      <c r="B54" s="340" t="s">
        <v>694</v>
      </c>
      <c r="C54" s="412">
        <f t="shared" ref="C54:F54" si="29">SUM(C55,C56)</f>
        <v>0</v>
      </c>
      <c r="D54" s="407">
        <f t="shared" si="29"/>
        <v>0</v>
      </c>
      <c r="E54" s="412">
        <f t="shared" si="29"/>
        <v>0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0</v>
      </c>
      <c r="J54" s="407">
        <f t="shared" si="30"/>
        <v>0</v>
      </c>
      <c r="K54" s="392">
        <f t="shared" si="30"/>
        <v>0</v>
      </c>
      <c r="L54" s="407">
        <f t="shared" si="30"/>
        <v>0</v>
      </c>
      <c r="M54" s="392">
        <f t="shared" si="30"/>
        <v>0</v>
      </c>
      <c r="N54" s="407">
        <f t="shared" si="30"/>
        <v>0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0</v>
      </c>
    </row>
    <row r="55" spans="1:19" s="1" customFormat="1">
      <c r="A55" s="314" t="s">
        <v>695</v>
      </c>
      <c r="B55" s="284" t="s">
        <v>667</v>
      </c>
      <c r="C55" s="406">
        <f>IF($D$13+$D$27=0,0,(D25+D40)/($D$13+$D$27)*100)</f>
        <v>0</v>
      </c>
      <c r="D55" s="407">
        <f t="shared" si="21"/>
        <v>0</v>
      </c>
      <c r="E55" s="406">
        <f>IF($F$13+$F$27=0,0,(F25+F40)/($F$13+$F$27)*100)</f>
        <v>0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3"/>
        <v>0</v>
      </c>
      <c r="K55" s="408">
        <f>IF($L$13+$L$27=0,0,(L25+L40)/($L$13+$L$27)*100)</f>
        <v>0</v>
      </c>
      <c r="L55" s="407">
        <f t="shared" si="24"/>
        <v>0</v>
      </c>
      <c r="M55" s="408">
        <f>IF($N$13+$N$27=0,0,(N25+N40)/($N$13+$N$27)*100)</f>
        <v>0</v>
      </c>
      <c r="N55" s="407">
        <f t="shared" si="25"/>
        <v>0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0</v>
      </c>
    </row>
    <row r="56" spans="1:19" s="1" customFormat="1" ht="15.75" thickBot="1">
      <c r="A56" s="314" t="s">
        <v>696</v>
      </c>
      <c r="B56" s="331" t="s">
        <v>669</v>
      </c>
      <c r="C56" s="406">
        <f>IF($D$13+$D$27=0,0,(D26+D41)/($D$13+$D$27)*100)</f>
        <v>0</v>
      </c>
      <c r="D56" s="407">
        <f t="shared" si="21"/>
        <v>0</v>
      </c>
      <c r="E56" s="406">
        <f>IF($F$13+$F$27=0,0,(F26+F41)/($F$13+$F$27)*100)</f>
        <v>0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3"/>
        <v>0</v>
      </c>
      <c r="K56" s="408">
        <f>IF($L$13+$L$27=0,0,(L26+L41)/($L$13+$L$27)*100)</f>
        <v>0</v>
      </c>
      <c r="L56" s="407">
        <f t="shared" si="24"/>
        <v>0</v>
      </c>
      <c r="M56" s="408">
        <f>IF($N$13+$N$27=0,0,(N26+N41)/($N$13+$N$27)*100)</f>
        <v>0</v>
      </c>
      <c r="N56" s="407">
        <f t="shared" si="25"/>
        <v>0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</v>
      </c>
    </row>
    <row r="57" spans="1:19" s="1" customFormat="1" ht="30" thickTop="1" thickBot="1">
      <c r="A57" s="395" t="s">
        <v>169</v>
      </c>
      <c r="B57" s="413" t="s">
        <v>697</v>
      </c>
      <c r="C57" s="397" t="s">
        <v>653</v>
      </c>
      <c r="D57" s="414">
        <f>SUM(D58,D68)</f>
        <v>801.83</v>
      </c>
      <c r="E57" s="397" t="s">
        <v>653</v>
      </c>
      <c r="F57" s="414">
        <f>SUM(F58,F68)</f>
        <v>1087.52</v>
      </c>
      <c r="G57" s="399" t="s">
        <v>653</v>
      </c>
      <c r="H57" s="414">
        <f>SUM(H58,H68)</f>
        <v>3913.33</v>
      </c>
      <c r="I57" s="399" t="s">
        <v>653</v>
      </c>
      <c r="J57" s="414">
        <f>SUM(J58,J68)</f>
        <v>123.17</v>
      </c>
      <c r="K57" s="399" t="s">
        <v>653</v>
      </c>
      <c r="L57" s="414">
        <f>SUM(L58,L68)</f>
        <v>328.10999999999996</v>
      </c>
      <c r="M57" s="399" t="s">
        <v>653</v>
      </c>
      <c r="N57" s="414">
        <f>SUM(N58,N68)</f>
        <v>83.65</v>
      </c>
      <c r="O57" s="399" t="s">
        <v>653</v>
      </c>
      <c r="P57" s="414">
        <f>SUM(P58,P68)</f>
        <v>28.8</v>
      </c>
      <c r="Q57" s="401" t="s">
        <v>653</v>
      </c>
      <c r="R57" s="414">
        <f>SUM(R58,R68)</f>
        <v>0</v>
      </c>
      <c r="S57" s="404">
        <f>SUM(D57,F57,H57,J57,L57,N57,P57,R57)</f>
        <v>6366.41</v>
      </c>
    </row>
    <row r="58" spans="1:19" s="1" customFormat="1" ht="26.25" thickTop="1">
      <c r="A58" s="415" t="s">
        <v>171</v>
      </c>
      <c r="B58" s="366" t="s">
        <v>698</v>
      </c>
      <c r="C58" s="416" t="s">
        <v>653</v>
      </c>
      <c r="D58" s="417">
        <f>SUM(D59:D67)</f>
        <v>801.83</v>
      </c>
      <c r="E58" s="416" t="s">
        <v>653</v>
      </c>
      <c r="F58" s="417">
        <f>SUM(F59:F67)</f>
        <v>1087.52</v>
      </c>
      <c r="G58" s="418" t="s">
        <v>653</v>
      </c>
      <c r="H58" s="417">
        <f>SUM(H59:H67)</f>
        <v>3828.31</v>
      </c>
      <c r="I58" s="418" t="s">
        <v>653</v>
      </c>
      <c r="J58" s="417">
        <f>SUM(J59:J67)</f>
        <v>123.17</v>
      </c>
      <c r="K58" s="418" t="s">
        <v>653</v>
      </c>
      <c r="L58" s="417">
        <f>SUM(L59:L67)</f>
        <v>328.10999999999996</v>
      </c>
      <c r="M58" s="418" t="s">
        <v>653</v>
      </c>
      <c r="N58" s="417">
        <f>SUM(N59:N67)</f>
        <v>83.65</v>
      </c>
      <c r="O58" s="418" t="s">
        <v>653</v>
      </c>
      <c r="P58" s="417">
        <f>SUM(P59:P67)</f>
        <v>28.8</v>
      </c>
      <c r="Q58" s="419" t="s">
        <v>653</v>
      </c>
      <c r="R58" s="417">
        <f>SUM(R59:R67)</f>
        <v>0</v>
      </c>
      <c r="S58" s="420">
        <f>SUM(S59:S67)</f>
        <v>6281.3899999999994</v>
      </c>
    </row>
    <row r="59" spans="1:19" s="1" customFormat="1">
      <c r="A59" s="314" t="s">
        <v>173</v>
      </c>
      <c r="B59" s="284" t="s">
        <v>699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1.6036725397241141</v>
      </c>
      <c r="K59" s="375" t="s">
        <v>653</v>
      </c>
      <c r="L59" s="423">
        <f>SUM(L15,L30,L45)</f>
        <v>119.53117899999998</v>
      </c>
      <c r="M59" s="375" t="s">
        <v>653</v>
      </c>
      <c r="N59" s="423">
        <f>SUM(N15,N30,N45)</f>
        <v>10.247409031979256</v>
      </c>
      <c r="O59" s="375" t="s">
        <v>653</v>
      </c>
      <c r="P59" s="423">
        <f>SUM(P15,P30,P45)</f>
        <v>28.8</v>
      </c>
      <c r="Q59" s="375" t="s">
        <v>653</v>
      </c>
      <c r="R59" s="424">
        <f>SUM(R15,R30,R45)</f>
        <v>0</v>
      </c>
      <c r="S59" s="425">
        <f>SUM(D59,F59,J59,L59,N59,P59,R59)</f>
        <v>160.18226057170335</v>
      </c>
    </row>
    <row r="60" spans="1:19" s="1" customFormat="1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530.29949799999997</v>
      </c>
      <c r="E60" s="421" t="s">
        <v>653</v>
      </c>
      <c r="F60" s="422">
        <f t="shared" ref="F60:F67" si="32">SUM(F16,F31,F46)</f>
        <v>96.88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48.427170650253188</v>
      </c>
      <c r="K60" s="375" t="s">
        <v>653</v>
      </c>
      <c r="L60" s="423">
        <f t="shared" ref="L60:L67" si="34">SUM(L16,L31,L46)</f>
        <v>0</v>
      </c>
      <c r="M60" s="375" t="s">
        <v>653</v>
      </c>
      <c r="N60" s="423">
        <f t="shared" ref="N60:N67" si="35">SUM(N16,N31,N46)</f>
        <v>19.549462549697495</v>
      </c>
      <c r="O60" s="375" t="s">
        <v>653</v>
      </c>
      <c r="P60" s="423">
        <f t="shared" ref="P60:P67" si="36">SUM(P16,P31,P46)</f>
        <v>0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695.15613119995066</v>
      </c>
    </row>
    <row r="61" spans="1:19" s="1" customFormat="1">
      <c r="A61" s="314" t="s">
        <v>700</v>
      </c>
      <c r="B61" s="284" t="s">
        <v>606</v>
      </c>
      <c r="C61" s="421" t="s">
        <v>653</v>
      </c>
      <c r="D61" s="422">
        <f t="shared" si="31"/>
        <v>1.1871049999999999</v>
      </c>
      <c r="E61" s="421" t="s">
        <v>653</v>
      </c>
      <c r="F61" s="422">
        <f t="shared" si="32"/>
        <v>188.43</v>
      </c>
      <c r="G61" s="375" t="s">
        <v>653</v>
      </c>
      <c r="H61" s="375" t="s">
        <v>653</v>
      </c>
      <c r="I61" s="375" t="s">
        <v>653</v>
      </c>
      <c r="J61" s="422">
        <f t="shared" si="33"/>
        <v>33.266854538065303</v>
      </c>
      <c r="K61" s="375" t="s">
        <v>653</v>
      </c>
      <c r="L61" s="423">
        <f t="shared" si="34"/>
        <v>0</v>
      </c>
      <c r="M61" s="375" t="s">
        <v>653</v>
      </c>
      <c r="N61" s="423">
        <f t="shared" si="35"/>
        <v>29.56234999135696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252.44630952942228</v>
      </c>
    </row>
    <row r="62" spans="1:19" s="1" customFormat="1">
      <c r="A62" s="314" t="s">
        <v>701</v>
      </c>
      <c r="B62" s="284" t="s">
        <v>575</v>
      </c>
      <c r="C62" s="421" t="s">
        <v>653</v>
      </c>
      <c r="D62" s="422">
        <f t="shared" si="31"/>
        <v>0</v>
      </c>
      <c r="E62" s="421" t="s">
        <v>653</v>
      </c>
      <c r="F62" s="422">
        <f t="shared" si="32"/>
        <v>194.27</v>
      </c>
      <c r="G62" s="375" t="s">
        <v>653</v>
      </c>
      <c r="H62" s="426">
        <f>H18</f>
        <v>2220.62</v>
      </c>
      <c r="I62" s="375" t="s">
        <v>653</v>
      </c>
      <c r="J62" s="422">
        <f t="shared" si="33"/>
        <v>21.219673617688141</v>
      </c>
      <c r="K62" s="375" t="s">
        <v>653</v>
      </c>
      <c r="L62" s="423">
        <f t="shared" si="34"/>
        <v>0</v>
      </c>
      <c r="M62" s="375" t="s">
        <v>653</v>
      </c>
      <c r="N62" s="423">
        <f t="shared" si="35"/>
        <v>24.290778426966291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0</v>
      </c>
      <c r="S62" s="425">
        <f>SUM(D62+F62+H62+J62+L62+N62+P62+R62)</f>
        <v>2460.4004520446542</v>
      </c>
    </row>
    <row r="63" spans="1:19" s="1" customFormat="1">
      <c r="A63" s="314" t="s">
        <v>702</v>
      </c>
      <c r="B63" s="284" t="s">
        <v>659</v>
      </c>
      <c r="C63" s="421" t="s">
        <v>653</v>
      </c>
      <c r="D63" s="422">
        <f t="shared" si="31"/>
        <v>29.181941000000002</v>
      </c>
      <c r="E63" s="421" t="s">
        <v>653</v>
      </c>
      <c r="F63" s="422">
        <f t="shared" si="32"/>
        <v>484.39</v>
      </c>
      <c r="G63" s="375" t="s">
        <v>653</v>
      </c>
      <c r="H63" s="426">
        <f>H19</f>
        <v>1607.69</v>
      </c>
      <c r="I63" s="375" t="s">
        <v>653</v>
      </c>
      <c r="J63" s="422">
        <f t="shared" si="33"/>
        <v>10.621174707351143</v>
      </c>
      <c r="K63" s="375" t="s">
        <v>653</v>
      </c>
      <c r="L63" s="423">
        <f t="shared" si="34"/>
        <v>0</v>
      </c>
      <c r="M63" s="375" t="s">
        <v>653</v>
      </c>
      <c r="N63" s="423">
        <f t="shared" si="35"/>
        <v>0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2131.8831157073514</v>
      </c>
    </row>
    <row r="64" spans="1:19" s="1" customFormat="1">
      <c r="A64" s="314" t="s">
        <v>703</v>
      </c>
      <c r="B64" s="284" t="s">
        <v>579</v>
      </c>
      <c r="C64" s="421" t="s">
        <v>653</v>
      </c>
      <c r="D64" s="422">
        <f t="shared" si="31"/>
        <v>241.16145600000002</v>
      </c>
      <c r="E64" s="421" t="s">
        <v>653</v>
      </c>
      <c r="F64" s="422">
        <f t="shared" si="32"/>
        <v>123.55</v>
      </c>
      <c r="G64" s="375" t="s">
        <v>653</v>
      </c>
      <c r="H64" s="375" t="s">
        <v>653</v>
      </c>
      <c r="I64" s="375" t="s">
        <v>653</v>
      </c>
      <c r="J64" s="422">
        <f t="shared" si="33"/>
        <v>8.0314539469181074</v>
      </c>
      <c r="K64" s="375" t="s">
        <v>653</v>
      </c>
      <c r="L64" s="423">
        <f t="shared" si="34"/>
        <v>0</v>
      </c>
      <c r="M64" s="375" t="s">
        <v>653</v>
      </c>
      <c r="N64" s="423">
        <f t="shared" si="35"/>
        <v>0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372.74290994691813</v>
      </c>
    </row>
    <row r="65" spans="1:19" s="1" customFormat="1">
      <c r="A65" s="314" t="s">
        <v>704</v>
      </c>
      <c r="B65" s="284" t="s">
        <v>585</v>
      </c>
      <c r="C65" s="421" t="s">
        <v>653</v>
      </c>
      <c r="D65" s="422">
        <f t="shared" si="31"/>
        <v>0</v>
      </c>
      <c r="E65" s="421" t="s">
        <v>653</v>
      </c>
      <c r="F65" s="422">
        <f t="shared" si="32"/>
        <v>0</v>
      </c>
      <c r="G65" s="375" t="s">
        <v>653</v>
      </c>
      <c r="H65" s="375" t="s">
        <v>653</v>
      </c>
      <c r="I65" s="375" t="s">
        <v>653</v>
      </c>
      <c r="J65" s="422">
        <f t="shared" si="33"/>
        <v>0</v>
      </c>
      <c r="K65" s="375" t="s">
        <v>653</v>
      </c>
      <c r="L65" s="423">
        <f t="shared" si="34"/>
        <v>19.126998999999998</v>
      </c>
      <c r="M65" s="375" t="s">
        <v>653</v>
      </c>
      <c r="N65" s="423">
        <f t="shared" si="35"/>
        <v>0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19.126998999999998</v>
      </c>
    </row>
    <row r="66" spans="1:19" s="1" customFormat="1">
      <c r="A66" s="314" t="s">
        <v>705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>
      <c r="A67" s="330" t="s">
        <v>706</v>
      </c>
      <c r="B67" s="331" t="s">
        <v>596</v>
      </c>
      <c r="C67" s="427" t="s">
        <v>653</v>
      </c>
      <c r="D67" s="428">
        <f t="shared" si="31"/>
        <v>0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</v>
      </c>
      <c r="K67" s="384" t="s">
        <v>653</v>
      </c>
      <c r="L67" s="429">
        <f t="shared" si="34"/>
        <v>189.45182199999999</v>
      </c>
      <c r="M67" s="384" t="s">
        <v>653</v>
      </c>
      <c r="N67" s="429">
        <f t="shared" si="35"/>
        <v>0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189.45182199999999</v>
      </c>
    </row>
    <row r="68" spans="1:19" s="1" customFormat="1" ht="26.25" thickTop="1">
      <c r="A68" s="235" t="s">
        <v>178</v>
      </c>
      <c r="B68" s="340" t="s">
        <v>707</v>
      </c>
      <c r="C68" s="432" t="s">
        <v>653</v>
      </c>
      <c r="D68" s="390">
        <f>SUM(D69,D70)</f>
        <v>0</v>
      </c>
      <c r="E68" s="432" t="s">
        <v>653</v>
      </c>
      <c r="F68" s="390">
        <f>SUM(F69,F70)</f>
        <v>0</v>
      </c>
      <c r="G68" s="391" t="s">
        <v>653</v>
      </c>
      <c r="H68" s="390">
        <f>SUM(H69,H70)</f>
        <v>85.02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0</v>
      </c>
      <c r="M68" s="391" t="s">
        <v>653</v>
      </c>
      <c r="N68" s="390">
        <f>SUM(N69,N70)</f>
        <v>0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85.02</v>
      </c>
    </row>
    <row r="69" spans="1:19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</row>
    <row r="70" spans="1:19" s="1" customFormat="1" ht="15.75" thickBot="1">
      <c r="A70" s="434" t="s">
        <v>708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SUM(H26,H41,H56)</f>
        <v>85.02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85.02</v>
      </c>
    </row>
  </sheetData>
  <sheetProtection algorithmName="SHA-512" hashValue="F9PucFMHB4QJ7PTgg5QdnuFwX9B3d4j/es6Lo8KbZ+EseNBrmnS1HJUa/fTOIu9rV9rN2112mYtv3UZYfF6WLQ==" saltValue="eecwbyNFTsIQ5nkbMrhlwAm1Wl/yR/Ry6/BpZRcnNWrztT1aqOUwG0MI5h8mrVnO3+fIBOZCFXkISGFBnA5qPw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workbookViewId="0">
      <selection sqref="A1:S1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>
      <c r="A1" s="1010" t="s">
        <v>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2"/>
    </row>
    <row r="2" spans="1:21" s="1" customFormat="1">
      <c r="A2" s="1010" t="s">
        <v>1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2"/>
    </row>
    <row r="3" spans="1:21" s="1" customForma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5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1016" t="s">
        <v>709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8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443" t="s">
        <v>645</v>
      </c>
      <c r="B8" s="49"/>
      <c r="C8" s="49"/>
      <c r="D8" s="49"/>
      <c r="E8" s="49"/>
      <c r="F8" s="1084" t="s">
        <v>710</v>
      </c>
      <c r="G8" s="1084"/>
      <c r="H8" s="1084"/>
      <c r="I8" s="1084"/>
      <c r="J8" s="1084"/>
      <c r="K8" s="1084"/>
      <c r="L8" s="1084"/>
      <c r="M8" s="1084"/>
      <c r="N8" s="1084"/>
      <c r="O8" s="1084"/>
      <c r="P8" s="1084"/>
      <c r="Q8" s="1084"/>
      <c r="R8" s="1084"/>
      <c r="S8" s="1084"/>
      <c r="T8" s="49"/>
      <c r="U8" s="49"/>
    </row>
    <row r="9" spans="1:21" s="1" customFormat="1">
      <c r="A9" s="1076" t="s">
        <v>4</v>
      </c>
      <c r="B9" s="288" t="s">
        <v>647</v>
      </c>
      <c r="C9" s="1079" t="s">
        <v>648</v>
      </c>
      <c r="D9" s="1080"/>
      <c r="E9" s="1080"/>
      <c r="F9" s="1081"/>
      <c r="G9" s="1066" t="s">
        <v>649</v>
      </c>
      <c r="H9" s="1067"/>
      <c r="I9" s="1066" t="s">
        <v>37</v>
      </c>
      <c r="J9" s="1067"/>
      <c r="K9" s="1066" t="s">
        <v>39</v>
      </c>
      <c r="L9" s="1067"/>
      <c r="M9" s="1066" t="s">
        <v>532</v>
      </c>
      <c r="N9" s="1067"/>
      <c r="O9" s="1066" t="s">
        <v>544</v>
      </c>
      <c r="P9" s="1067"/>
      <c r="Q9" s="1072" t="s">
        <v>27</v>
      </c>
      <c r="R9" s="1067"/>
      <c r="S9" s="1064" t="s">
        <v>650</v>
      </c>
      <c r="T9" s="49"/>
      <c r="U9" s="444"/>
    </row>
    <row r="10" spans="1:21" s="1" customFormat="1" ht="24" customHeight="1">
      <c r="A10" s="1077"/>
      <c r="B10" s="289"/>
      <c r="C10" s="1075" t="s">
        <v>651</v>
      </c>
      <c r="D10" s="1075"/>
      <c r="E10" s="1075" t="s">
        <v>31</v>
      </c>
      <c r="F10" s="1075"/>
      <c r="G10" s="1068"/>
      <c r="H10" s="1069"/>
      <c r="I10" s="1068"/>
      <c r="J10" s="1069"/>
      <c r="K10" s="1068"/>
      <c r="L10" s="1069"/>
      <c r="M10" s="1068"/>
      <c r="N10" s="1069"/>
      <c r="O10" s="1070"/>
      <c r="P10" s="1071"/>
      <c r="Q10" s="1073"/>
      <c r="R10" s="1071"/>
      <c r="S10" s="1065"/>
      <c r="T10" s="49"/>
      <c r="U10" s="444"/>
    </row>
    <row r="11" spans="1:21" s="1" customFormat="1" ht="24.75" customHeight="1" thickBot="1">
      <c r="A11" s="1078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>
      <c r="A13" s="299" t="s">
        <v>347</v>
      </c>
      <c r="B13" s="300" t="s">
        <v>711</v>
      </c>
      <c r="C13" s="301" t="s">
        <v>653</v>
      </c>
      <c r="D13" s="302">
        <f>SUM(D14,D24)</f>
        <v>709.98</v>
      </c>
      <c r="E13" s="303" t="s">
        <v>653</v>
      </c>
      <c r="F13" s="302">
        <f>SUM(F14,F24)</f>
        <v>536.71</v>
      </c>
      <c r="G13" s="304" t="s">
        <v>653</v>
      </c>
      <c r="H13" s="302">
        <f>SUM(H14,H24)</f>
        <v>2740.1</v>
      </c>
      <c r="I13" s="305" t="s">
        <v>653</v>
      </c>
      <c r="J13" s="302">
        <f>SUM(J14,J24)</f>
        <v>41.46</v>
      </c>
      <c r="K13" s="305" t="s">
        <v>653</v>
      </c>
      <c r="L13" s="302">
        <f>SUM(L14,L24)</f>
        <v>32.28</v>
      </c>
      <c r="M13" s="305" t="s">
        <v>653</v>
      </c>
      <c r="N13" s="302">
        <f>SUM(N14,N24)</f>
        <v>5.4300000000000006</v>
      </c>
      <c r="O13" s="304" t="s">
        <v>653</v>
      </c>
      <c r="P13" s="302">
        <f>SUM(P14,P24)</f>
        <v>25.13</v>
      </c>
      <c r="Q13" s="306" t="s">
        <v>653</v>
      </c>
      <c r="R13" s="302">
        <f>SUM(R14,R24)</f>
        <v>0</v>
      </c>
      <c r="S13" s="307">
        <f>SUM(D13,F13,H13,J13,L13,N13,P13,R13)</f>
        <v>4091.09</v>
      </c>
      <c r="T13" s="49"/>
      <c r="U13" s="444"/>
    </row>
    <row r="14" spans="1:21" s="1" customFormat="1" ht="26.25" thickTop="1">
      <c r="A14" s="235" t="s">
        <v>285</v>
      </c>
      <c r="B14" s="308" t="s">
        <v>712</v>
      </c>
      <c r="C14" s="309" t="s">
        <v>653</v>
      </c>
      <c r="D14" s="310">
        <f>SUM(D15:D23)</f>
        <v>709.98</v>
      </c>
      <c r="E14" s="309" t="s">
        <v>653</v>
      </c>
      <c r="F14" s="310">
        <f>SUM(F15:F23)</f>
        <v>536.71</v>
      </c>
      <c r="G14" s="311" t="s">
        <v>653</v>
      </c>
      <c r="H14" s="310">
        <f>SUM(H18,H19,H22)</f>
        <v>2677.27</v>
      </c>
      <c r="I14" s="311" t="s">
        <v>653</v>
      </c>
      <c r="J14" s="310">
        <f>SUM(J15:J23)</f>
        <v>41.46</v>
      </c>
      <c r="K14" s="311" t="s">
        <v>653</v>
      </c>
      <c r="L14" s="312">
        <f>SUM(L15,L16,L17,L18,L19,L20,L21,L22,L23)</f>
        <v>32.28</v>
      </c>
      <c r="M14" s="311" t="s">
        <v>653</v>
      </c>
      <c r="N14" s="310">
        <f>SUM(N15:N23)</f>
        <v>5.4300000000000006</v>
      </c>
      <c r="O14" s="311" t="s">
        <v>653</v>
      </c>
      <c r="P14" s="310">
        <f>SUM(P15:P23)</f>
        <v>25.13</v>
      </c>
      <c r="Q14" s="311" t="s">
        <v>653</v>
      </c>
      <c r="R14" s="310">
        <f>SUM(R15:R23)</f>
        <v>0</v>
      </c>
      <c r="S14" s="313">
        <f>SUM(D14,F14,H14,J14,L14,N14,P14,R14)</f>
        <v>4028.26</v>
      </c>
      <c r="T14" s="49"/>
      <c r="U14" s="49"/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1.3</v>
      </c>
      <c r="K15" s="316" t="s">
        <v>653</v>
      </c>
      <c r="L15" s="318">
        <v>16.53</v>
      </c>
      <c r="M15" s="316" t="s">
        <v>653</v>
      </c>
      <c r="N15" s="319">
        <v>0.72</v>
      </c>
      <c r="O15" s="316" t="s">
        <v>653</v>
      </c>
      <c r="P15" s="318">
        <v>25.13</v>
      </c>
      <c r="Q15" s="316" t="s">
        <v>653</v>
      </c>
      <c r="R15" s="318">
        <v>0</v>
      </c>
      <c r="S15" s="320">
        <f>SUM(D15,F15,J15,L15,N15,P15,R15)</f>
        <v>43.68</v>
      </c>
      <c r="T15" s="49"/>
      <c r="U15" s="49"/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500.54</v>
      </c>
      <c r="E16" s="321" t="s">
        <v>653</v>
      </c>
      <c r="F16" s="322">
        <v>63.62</v>
      </c>
      <c r="G16" s="323" t="s">
        <v>653</v>
      </c>
      <c r="H16" s="324" t="s">
        <v>653</v>
      </c>
      <c r="I16" s="323" t="s">
        <v>653</v>
      </c>
      <c r="J16" s="325">
        <v>11.22</v>
      </c>
      <c r="K16" s="323" t="s">
        <v>653</v>
      </c>
      <c r="L16" s="318">
        <v>0</v>
      </c>
      <c r="M16" s="323" t="s">
        <v>653</v>
      </c>
      <c r="N16" s="319">
        <v>1.36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576.74</v>
      </c>
      <c r="T16" s="49"/>
      <c r="U16" s="49"/>
    </row>
    <row r="17" spans="1:21" s="1" customFormat="1">
      <c r="A17" s="314" t="s">
        <v>291</v>
      </c>
      <c r="B17" s="284" t="s">
        <v>606</v>
      </c>
      <c r="C17" s="321" t="s">
        <v>653</v>
      </c>
      <c r="D17" s="322">
        <v>1.02</v>
      </c>
      <c r="E17" s="321" t="s">
        <v>653</v>
      </c>
      <c r="F17" s="322">
        <v>63.76</v>
      </c>
      <c r="G17" s="323" t="s">
        <v>653</v>
      </c>
      <c r="H17" s="324" t="s">
        <v>653</v>
      </c>
      <c r="I17" s="323" t="s">
        <v>653</v>
      </c>
      <c r="J17" s="325">
        <v>7.14</v>
      </c>
      <c r="K17" s="323" t="s">
        <v>653</v>
      </c>
      <c r="L17" s="318">
        <v>0</v>
      </c>
      <c r="M17" s="323" t="s">
        <v>653</v>
      </c>
      <c r="N17" s="319">
        <v>1.49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73.41</v>
      </c>
      <c r="T17" s="49"/>
      <c r="U17" s="49"/>
    </row>
    <row r="18" spans="1:21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88.56</v>
      </c>
      <c r="G18" s="323" t="s">
        <v>653</v>
      </c>
      <c r="H18" s="325">
        <v>1547.28</v>
      </c>
      <c r="I18" s="323" t="s">
        <v>653</v>
      </c>
      <c r="J18" s="325">
        <v>11.59</v>
      </c>
      <c r="K18" s="323" t="s">
        <v>653</v>
      </c>
      <c r="L18" s="325">
        <v>0</v>
      </c>
      <c r="M18" s="323" t="s">
        <v>653</v>
      </c>
      <c r="N18" s="319">
        <v>1.86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1649.29</v>
      </c>
      <c r="T18" s="49"/>
      <c r="U18" s="49"/>
    </row>
    <row r="19" spans="1:21" s="1" customFormat="1">
      <c r="A19" s="314" t="s">
        <v>658</v>
      </c>
      <c r="B19" s="284" t="s">
        <v>659</v>
      </c>
      <c r="C19" s="321" t="s">
        <v>653</v>
      </c>
      <c r="D19" s="322">
        <v>8.77</v>
      </c>
      <c r="E19" s="321" t="s">
        <v>653</v>
      </c>
      <c r="F19" s="322">
        <v>259.19</v>
      </c>
      <c r="G19" s="323" t="s">
        <v>653</v>
      </c>
      <c r="H19" s="325">
        <v>1129.99</v>
      </c>
      <c r="I19" s="323" t="s">
        <v>653</v>
      </c>
      <c r="J19" s="325">
        <v>5.29</v>
      </c>
      <c r="K19" s="323" t="s">
        <v>653</v>
      </c>
      <c r="L19" s="325">
        <v>0</v>
      </c>
      <c r="M19" s="323" t="s">
        <v>653</v>
      </c>
      <c r="N19" s="319">
        <v>0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1403.24</v>
      </c>
      <c r="T19" s="49"/>
      <c r="U19" s="49"/>
    </row>
    <row r="20" spans="1:21" s="1" customFormat="1">
      <c r="A20" s="314" t="s">
        <v>660</v>
      </c>
      <c r="B20" s="284" t="s">
        <v>579</v>
      </c>
      <c r="C20" s="321" t="s">
        <v>653</v>
      </c>
      <c r="D20" s="322">
        <v>199.65</v>
      </c>
      <c r="E20" s="321" t="s">
        <v>653</v>
      </c>
      <c r="F20" s="322">
        <v>61.58</v>
      </c>
      <c r="G20" s="323" t="s">
        <v>653</v>
      </c>
      <c r="H20" s="324" t="s">
        <v>653</v>
      </c>
      <c r="I20" s="323" t="s">
        <v>653</v>
      </c>
      <c r="J20" s="325">
        <v>4.92</v>
      </c>
      <c r="K20" s="323" t="s">
        <v>653</v>
      </c>
      <c r="L20" s="318">
        <v>0</v>
      </c>
      <c r="M20" s="323" t="s">
        <v>653</v>
      </c>
      <c r="N20" s="319">
        <v>0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266.15000000000003</v>
      </c>
      <c r="T20" s="49"/>
      <c r="U20" s="49"/>
    </row>
    <row r="21" spans="1:21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0.9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0.9</v>
      </c>
      <c r="T21" s="49"/>
      <c r="U21" s="49"/>
    </row>
    <row r="22" spans="1:21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14.85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14.85</v>
      </c>
      <c r="T23" s="49"/>
      <c r="U23" s="49"/>
    </row>
    <row r="24" spans="1:21" s="1" customFormat="1" ht="26.25" thickTop="1">
      <c r="A24" s="235" t="s">
        <v>295</v>
      </c>
      <c r="B24" s="340" t="s">
        <v>713</v>
      </c>
      <c r="C24" s="341" t="s">
        <v>653</v>
      </c>
      <c r="D24" s="342">
        <f>SUM(D25,D26)</f>
        <v>0</v>
      </c>
      <c r="E24" s="341" t="s">
        <v>653</v>
      </c>
      <c r="F24" s="342">
        <f>SUM(F25,F26)</f>
        <v>0</v>
      </c>
      <c r="G24" s="236" t="s">
        <v>653</v>
      </c>
      <c r="H24" s="342">
        <f>SUM(H25,H26)</f>
        <v>62.83</v>
      </c>
      <c r="I24" s="236" t="s">
        <v>653</v>
      </c>
      <c r="J24" s="342">
        <f>SUM(J25,J26)</f>
        <v>0</v>
      </c>
      <c r="K24" s="236" t="s">
        <v>653</v>
      </c>
      <c r="L24" s="342">
        <f>SUM(L25,L26)</f>
        <v>0</v>
      </c>
      <c r="M24" s="236" t="s">
        <v>653</v>
      </c>
      <c r="N24" s="342">
        <f>SUM(N25,N26)</f>
        <v>0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62.83</v>
      </c>
      <c r="T24" s="49"/>
      <c r="U24" s="49"/>
    </row>
    <row r="25" spans="1:21" s="1" customFormat="1">
      <c r="A25" s="314" t="s">
        <v>666</v>
      </c>
      <c r="B25" s="284" t="s">
        <v>667</v>
      </c>
      <c r="C25" s="121" t="s">
        <v>653</v>
      </c>
      <c r="D25" s="344">
        <v>0</v>
      </c>
      <c r="E25" s="121" t="s">
        <v>653</v>
      </c>
      <c r="F25" s="344">
        <v>0</v>
      </c>
      <c r="G25" s="15" t="s">
        <v>653</v>
      </c>
      <c r="H25" s="345">
        <v>0</v>
      </c>
      <c r="I25" s="15" t="s">
        <v>653</v>
      </c>
      <c r="J25" s="345">
        <v>0</v>
      </c>
      <c r="K25" s="15" t="s">
        <v>653</v>
      </c>
      <c r="L25" s="345">
        <v>0</v>
      </c>
      <c r="M25" s="15" t="s">
        <v>653</v>
      </c>
      <c r="N25" s="346">
        <v>0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0</v>
      </c>
      <c r="T25" s="49"/>
      <c r="U25" s="49"/>
    </row>
    <row r="26" spans="1:21" s="1" customFormat="1" ht="15.75" thickBot="1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62.83</v>
      </c>
      <c r="I26" s="350" t="s">
        <v>653</v>
      </c>
      <c r="J26" s="351">
        <v>0</v>
      </c>
      <c r="K26" s="350" t="s">
        <v>653</v>
      </c>
      <c r="L26" s="351">
        <v>0</v>
      </c>
      <c r="M26" s="350" t="s">
        <v>653</v>
      </c>
      <c r="N26" s="352">
        <v>0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62.83</v>
      </c>
      <c r="T26" s="49"/>
      <c r="U26" s="49"/>
    </row>
    <row r="27" spans="1:21" s="1" customFormat="1" ht="30" thickTop="1" thickBot="1">
      <c r="A27" s="354" t="s">
        <v>351</v>
      </c>
      <c r="B27" s="355" t="s">
        <v>714</v>
      </c>
      <c r="C27" s="356">
        <f>SUM(C30:C38,C40,C41)</f>
        <v>100</v>
      </c>
      <c r="D27" s="357">
        <v>4.21</v>
      </c>
      <c r="E27" s="356">
        <f>SUM(E30:E38,E40,E41)</f>
        <v>99.999999999999986</v>
      </c>
      <c r="F27" s="357">
        <v>0</v>
      </c>
      <c r="G27" s="358" t="s">
        <v>653</v>
      </c>
      <c r="H27" s="359" t="s">
        <v>653</v>
      </c>
      <c r="I27" s="358">
        <f>SUM(I30:I38,I40,I41)</f>
        <v>100</v>
      </c>
      <c r="J27" s="360">
        <v>6.4</v>
      </c>
      <c r="K27" s="358">
        <f>SUM(K30:K38,K40,K41)</f>
        <v>100</v>
      </c>
      <c r="L27" s="360">
        <v>153.75</v>
      </c>
      <c r="M27" s="358">
        <f>SUM(M30:M38,M40,M41)</f>
        <v>100</v>
      </c>
      <c r="N27" s="357">
        <v>26.15</v>
      </c>
      <c r="O27" s="358">
        <f>SUM(O30:O38,O40,O41)</f>
        <v>100</v>
      </c>
      <c r="P27" s="360">
        <v>0</v>
      </c>
      <c r="Q27" s="358">
        <f>SUM(Q30:Q38,Q40,Q41)</f>
        <v>0</v>
      </c>
      <c r="R27" s="360">
        <v>0</v>
      </c>
      <c r="S27" s="362">
        <f>SUM(D27,F27,J27,L27,N27,P27,R27)</f>
        <v>190.51000000000002</v>
      </c>
      <c r="T27" s="49"/>
      <c r="U27" s="49"/>
    </row>
    <row r="28" spans="1:21" s="1" customFormat="1" ht="30" customHeight="1" thickTop="1">
      <c r="A28" s="1059" t="s">
        <v>671</v>
      </c>
      <c r="B28" s="1060"/>
      <c r="C28" s="1057" t="s">
        <v>672</v>
      </c>
      <c r="D28" s="1058"/>
      <c r="E28" s="1057" t="s">
        <v>672</v>
      </c>
      <c r="F28" s="1058"/>
      <c r="G28" s="363" t="s">
        <v>653</v>
      </c>
      <c r="H28" s="363" t="s">
        <v>653</v>
      </c>
      <c r="I28" s="1057" t="s">
        <v>672</v>
      </c>
      <c r="J28" s="1058"/>
      <c r="K28" s="1057" t="s">
        <v>672</v>
      </c>
      <c r="L28" s="1058"/>
      <c r="M28" s="1057" t="s">
        <v>672</v>
      </c>
      <c r="N28" s="1058"/>
      <c r="O28" s="1057" t="s">
        <v>672</v>
      </c>
      <c r="P28" s="1058"/>
      <c r="Q28" s="1057" t="s">
        <v>672</v>
      </c>
      <c r="R28" s="1058"/>
      <c r="S28" s="364" t="s">
        <v>653</v>
      </c>
      <c r="T28" s="49"/>
      <c r="U28" s="49"/>
    </row>
    <row r="29" spans="1:21" s="1" customFormat="1" ht="25.5">
      <c r="A29" s="365" t="s">
        <v>300</v>
      </c>
      <c r="B29" s="366" t="s">
        <v>715</v>
      </c>
      <c r="C29" s="367">
        <f>SUM(C30:C38)</f>
        <v>100</v>
      </c>
      <c r="D29" s="368">
        <f>SUM(D30:D38)</f>
        <v>4.2100000000000009</v>
      </c>
      <c r="E29" s="367">
        <f>SUM(E30:E38)</f>
        <v>99.999999999999986</v>
      </c>
      <c r="F29" s="368">
        <f>SUM(F30:F38)</f>
        <v>0</v>
      </c>
      <c r="G29" s="369" t="s">
        <v>653</v>
      </c>
      <c r="H29" s="369" t="s">
        <v>653</v>
      </c>
      <c r="I29" s="370">
        <f t="shared" ref="I29:S29" si="0">SUM(I30:I38)</f>
        <v>100</v>
      </c>
      <c r="J29" s="368">
        <f t="shared" si="0"/>
        <v>6.4000000000000012</v>
      </c>
      <c r="K29" s="370">
        <f t="shared" si="0"/>
        <v>100</v>
      </c>
      <c r="L29" s="368">
        <f t="shared" si="0"/>
        <v>153.75</v>
      </c>
      <c r="M29" s="370">
        <f t="shared" si="0"/>
        <v>100</v>
      </c>
      <c r="N29" s="368">
        <f t="shared" si="0"/>
        <v>26.15</v>
      </c>
      <c r="O29" s="370">
        <f t="shared" si="0"/>
        <v>100</v>
      </c>
      <c r="P29" s="368">
        <f t="shared" si="0"/>
        <v>0</v>
      </c>
      <c r="Q29" s="370">
        <f t="shared" si="0"/>
        <v>0</v>
      </c>
      <c r="R29" s="368">
        <f t="shared" si="0"/>
        <v>0</v>
      </c>
      <c r="S29" s="371">
        <f t="shared" si="0"/>
        <v>190.51000000000002</v>
      </c>
      <c r="T29" s="49"/>
      <c r="U29" s="49"/>
    </row>
    <row r="30" spans="1:21" s="1" customFormat="1">
      <c r="A30" s="314" t="s">
        <v>302</v>
      </c>
      <c r="B30" s="284" t="s">
        <v>598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653</v>
      </c>
      <c r="H30" s="375" t="s">
        <v>653</v>
      </c>
      <c r="I30" s="376">
        <v>1.3</v>
      </c>
      <c r="J30" s="373">
        <f>$J$27*I30/100</f>
        <v>8.3199999999999996E-2</v>
      </c>
      <c r="K30" s="377">
        <v>36.43</v>
      </c>
      <c r="L30" s="373">
        <f>$L$27*K30/100</f>
        <v>56.011125</v>
      </c>
      <c r="M30" s="378">
        <v>12.25</v>
      </c>
      <c r="N30" s="373">
        <f>$N$27*M30/100</f>
        <v>3.2033749999999999</v>
      </c>
      <c r="O30" s="378">
        <v>100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59.297699999999999</v>
      </c>
      <c r="T30" s="49"/>
      <c r="U30" s="49"/>
    </row>
    <row r="31" spans="1:21" s="1" customFormat="1">
      <c r="A31" s="314" t="s">
        <v>306</v>
      </c>
      <c r="B31" s="284" t="s">
        <v>656</v>
      </c>
      <c r="C31" s="372">
        <v>66.14</v>
      </c>
      <c r="D31" s="373">
        <f t="shared" ref="D31:D38" si="1">$D$27*C31/100</f>
        <v>2.7844940000000005</v>
      </c>
      <c r="E31" s="374">
        <v>8.91</v>
      </c>
      <c r="F31" s="373">
        <f t="shared" ref="F31:F38" si="2">$F$27*E31/100</f>
        <v>0</v>
      </c>
      <c r="G31" s="375" t="s">
        <v>653</v>
      </c>
      <c r="H31" s="375" t="s">
        <v>653</v>
      </c>
      <c r="I31" s="376">
        <v>39.32</v>
      </c>
      <c r="J31" s="373">
        <f t="shared" ref="J31:J41" si="3">$J$27*I31/100</f>
        <v>2.5164800000000001</v>
      </c>
      <c r="K31" s="377">
        <v>0</v>
      </c>
      <c r="L31" s="373">
        <f t="shared" ref="L31:L41" si="4">$L$27*K31/100</f>
        <v>0</v>
      </c>
      <c r="M31" s="378">
        <v>23.37</v>
      </c>
      <c r="N31" s="373">
        <f t="shared" ref="N31:N38" si="5">$N$27*M31/100</f>
        <v>6.1112549999999999</v>
      </c>
      <c r="O31" s="378">
        <v>0</v>
      </c>
      <c r="P31" s="373">
        <f t="shared" ref="P31:P41" si="6">$P$27*O31/100</f>
        <v>0</v>
      </c>
      <c r="Q31" s="379">
        <v>0</v>
      </c>
      <c r="R31" s="373">
        <f t="shared" ref="R31:R41" si="7">$R$27*Q31/100</f>
        <v>0</v>
      </c>
      <c r="S31" s="380">
        <f t="shared" ref="S31:S38" si="8">SUM(D31,F31,J31,L31,N31,P31,R31)</f>
        <v>11.412229</v>
      </c>
      <c r="T31" s="49"/>
      <c r="U31" s="49"/>
    </row>
    <row r="32" spans="1:21" s="1" customFormat="1">
      <c r="A32" s="314" t="s">
        <v>674</v>
      </c>
      <c r="B32" s="284" t="s">
        <v>606</v>
      </c>
      <c r="C32" s="372">
        <v>0.15</v>
      </c>
      <c r="D32" s="373">
        <f t="shared" si="1"/>
        <v>6.3149999999999994E-3</v>
      </c>
      <c r="E32" s="374">
        <v>17.329999999999998</v>
      </c>
      <c r="F32" s="373">
        <f t="shared" si="2"/>
        <v>0</v>
      </c>
      <c r="G32" s="375" t="s">
        <v>653</v>
      </c>
      <c r="H32" s="375" t="s">
        <v>653</v>
      </c>
      <c r="I32" s="376">
        <v>27.01</v>
      </c>
      <c r="J32" s="373">
        <f t="shared" si="3"/>
        <v>1.7286400000000004</v>
      </c>
      <c r="K32" s="377">
        <v>0</v>
      </c>
      <c r="L32" s="373">
        <f t="shared" si="4"/>
        <v>0</v>
      </c>
      <c r="M32" s="378">
        <v>35.340000000000003</v>
      </c>
      <c r="N32" s="373">
        <f t="shared" si="5"/>
        <v>9.2414100000000001</v>
      </c>
      <c r="O32" s="378">
        <v>0</v>
      </c>
      <c r="P32" s="373">
        <f t="shared" si="6"/>
        <v>0</v>
      </c>
      <c r="Q32" s="379">
        <v>0</v>
      </c>
      <c r="R32" s="373">
        <f t="shared" si="7"/>
        <v>0</v>
      </c>
      <c r="S32" s="380">
        <f t="shared" si="8"/>
        <v>10.976365000000001</v>
      </c>
      <c r="T32" s="49"/>
      <c r="U32" s="49"/>
    </row>
    <row r="33" spans="1:21" s="1" customFormat="1">
      <c r="A33" s="314" t="s">
        <v>675</v>
      </c>
      <c r="B33" s="284" t="s">
        <v>575</v>
      </c>
      <c r="C33" s="372">
        <v>0</v>
      </c>
      <c r="D33" s="373">
        <f t="shared" si="1"/>
        <v>0</v>
      </c>
      <c r="E33" s="374">
        <v>17.86</v>
      </c>
      <c r="F33" s="373">
        <f t="shared" si="2"/>
        <v>0</v>
      </c>
      <c r="G33" s="375" t="s">
        <v>653</v>
      </c>
      <c r="H33" s="375" t="s">
        <v>653</v>
      </c>
      <c r="I33" s="376">
        <v>17.23</v>
      </c>
      <c r="J33" s="373">
        <f t="shared" si="3"/>
        <v>1.1027200000000001</v>
      </c>
      <c r="K33" s="377">
        <v>0</v>
      </c>
      <c r="L33" s="373">
        <f t="shared" si="4"/>
        <v>0</v>
      </c>
      <c r="M33" s="378">
        <v>29.04</v>
      </c>
      <c r="N33" s="373">
        <f t="shared" si="5"/>
        <v>7.5939599999999992</v>
      </c>
      <c r="O33" s="378">
        <v>0</v>
      </c>
      <c r="P33" s="373">
        <f t="shared" si="6"/>
        <v>0</v>
      </c>
      <c r="Q33" s="379">
        <v>0</v>
      </c>
      <c r="R33" s="373">
        <f t="shared" si="7"/>
        <v>0</v>
      </c>
      <c r="S33" s="380">
        <f t="shared" si="8"/>
        <v>8.6966799999999989</v>
      </c>
      <c r="T33" s="49"/>
      <c r="U33" s="49"/>
    </row>
    <row r="34" spans="1:21" s="1" customFormat="1">
      <c r="A34" s="314" t="s">
        <v>676</v>
      </c>
      <c r="B34" s="284" t="s">
        <v>659</v>
      </c>
      <c r="C34" s="372">
        <v>3.63</v>
      </c>
      <c r="D34" s="373">
        <f t="shared" si="1"/>
        <v>0.15282299999999999</v>
      </c>
      <c r="E34" s="374">
        <v>44.54</v>
      </c>
      <c r="F34" s="373">
        <f t="shared" si="2"/>
        <v>0</v>
      </c>
      <c r="G34" s="375" t="s">
        <v>653</v>
      </c>
      <c r="H34" s="375" t="s">
        <v>653</v>
      </c>
      <c r="I34" s="376">
        <v>8.6199999999999992</v>
      </c>
      <c r="J34" s="373">
        <f t="shared" si="3"/>
        <v>0.55167999999999995</v>
      </c>
      <c r="K34" s="377">
        <v>0</v>
      </c>
      <c r="L34" s="373">
        <f t="shared" si="4"/>
        <v>0</v>
      </c>
      <c r="M34" s="378">
        <v>0</v>
      </c>
      <c r="N34" s="373">
        <f t="shared" si="5"/>
        <v>0</v>
      </c>
      <c r="O34" s="378">
        <v>0</v>
      </c>
      <c r="P34" s="373">
        <f t="shared" si="6"/>
        <v>0</v>
      </c>
      <c r="Q34" s="379">
        <v>0</v>
      </c>
      <c r="R34" s="373">
        <f t="shared" si="7"/>
        <v>0</v>
      </c>
      <c r="S34" s="380">
        <f t="shared" si="8"/>
        <v>0.70450299999999988</v>
      </c>
      <c r="T34" s="49"/>
      <c r="U34" s="49"/>
    </row>
    <row r="35" spans="1:21" s="1" customFormat="1">
      <c r="A35" s="314" t="s">
        <v>677</v>
      </c>
      <c r="B35" s="284" t="s">
        <v>579</v>
      </c>
      <c r="C35" s="372">
        <v>30.08</v>
      </c>
      <c r="D35" s="373">
        <f t="shared" si="1"/>
        <v>1.2663679999999999</v>
      </c>
      <c r="E35" s="374">
        <v>11.36</v>
      </c>
      <c r="F35" s="373">
        <f t="shared" si="2"/>
        <v>0</v>
      </c>
      <c r="G35" s="375" t="s">
        <v>653</v>
      </c>
      <c r="H35" s="375" t="s">
        <v>653</v>
      </c>
      <c r="I35" s="376">
        <v>6.52</v>
      </c>
      <c r="J35" s="373">
        <f t="shared" si="3"/>
        <v>0.41728000000000004</v>
      </c>
      <c r="K35" s="377">
        <v>0</v>
      </c>
      <c r="L35" s="373">
        <f t="shared" si="4"/>
        <v>0</v>
      </c>
      <c r="M35" s="378">
        <v>0</v>
      </c>
      <c r="N35" s="373">
        <f t="shared" si="5"/>
        <v>0</v>
      </c>
      <c r="O35" s="378">
        <v>0</v>
      </c>
      <c r="P35" s="373">
        <f t="shared" si="6"/>
        <v>0</v>
      </c>
      <c r="Q35" s="379">
        <v>0</v>
      </c>
      <c r="R35" s="373">
        <f t="shared" si="7"/>
        <v>0</v>
      </c>
      <c r="S35" s="380">
        <f t="shared" si="8"/>
        <v>1.683648</v>
      </c>
      <c r="T35" s="49"/>
      <c r="U35" s="49"/>
    </row>
    <row r="36" spans="1:21" s="1" customFormat="1">
      <c r="A36" s="314" t="s">
        <v>678</v>
      </c>
      <c r="B36" s="284" t="s">
        <v>585</v>
      </c>
      <c r="C36" s="372">
        <v>0</v>
      </c>
      <c r="D36" s="373">
        <f t="shared" si="1"/>
        <v>0</v>
      </c>
      <c r="E36" s="374">
        <v>0</v>
      </c>
      <c r="F36" s="373">
        <f t="shared" si="2"/>
        <v>0</v>
      </c>
      <c r="G36" s="375" t="s">
        <v>653</v>
      </c>
      <c r="H36" s="375" t="s">
        <v>653</v>
      </c>
      <c r="I36" s="376">
        <v>0</v>
      </c>
      <c r="J36" s="373">
        <f t="shared" si="3"/>
        <v>0</v>
      </c>
      <c r="K36" s="377">
        <v>5.83</v>
      </c>
      <c r="L36" s="373">
        <f t="shared" si="4"/>
        <v>8.9636250000000004</v>
      </c>
      <c r="M36" s="378">
        <v>0</v>
      </c>
      <c r="N36" s="373">
        <f t="shared" si="5"/>
        <v>0</v>
      </c>
      <c r="O36" s="378">
        <v>0</v>
      </c>
      <c r="P36" s="373">
        <f t="shared" si="6"/>
        <v>0</v>
      </c>
      <c r="Q36" s="379">
        <v>0</v>
      </c>
      <c r="R36" s="373">
        <f t="shared" si="7"/>
        <v>0</v>
      </c>
      <c r="S36" s="380">
        <f t="shared" si="8"/>
        <v>8.9636250000000004</v>
      </c>
      <c r="T36" s="49"/>
      <c r="U36" s="49"/>
    </row>
    <row r="37" spans="1:21" s="1" customFormat="1">
      <c r="A37" s="314" t="s">
        <v>679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>
      <c r="A38" s="330" t="s">
        <v>680</v>
      </c>
      <c r="B38" s="331" t="s">
        <v>596</v>
      </c>
      <c r="C38" s="381">
        <v>0</v>
      </c>
      <c r="D38" s="382">
        <f t="shared" si="1"/>
        <v>0</v>
      </c>
      <c r="E38" s="383">
        <v>0</v>
      </c>
      <c r="F38" s="382">
        <f t="shared" si="2"/>
        <v>0</v>
      </c>
      <c r="G38" s="384" t="s">
        <v>653</v>
      </c>
      <c r="H38" s="384" t="s">
        <v>653</v>
      </c>
      <c r="I38" s="385">
        <v>0</v>
      </c>
      <c r="J38" s="382">
        <f t="shared" si="3"/>
        <v>0</v>
      </c>
      <c r="K38" s="386">
        <v>57.74</v>
      </c>
      <c r="L38" s="382">
        <f t="shared" si="4"/>
        <v>88.77525</v>
      </c>
      <c r="M38" s="387">
        <v>0</v>
      </c>
      <c r="N38" s="382">
        <f t="shared" si="5"/>
        <v>0</v>
      </c>
      <c r="O38" s="387">
        <v>0</v>
      </c>
      <c r="P38" s="382">
        <f t="shared" si="6"/>
        <v>0</v>
      </c>
      <c r="Q38" s="388">
        <v>0</v>
      </c>
      <c r="R38" s="382">
        <f t="shared" si="7"/>
        <v>0</v>
      </c>
      <c r="S38" s="445">
        <f t="shared" si="8"/>
        <v>88.77525</v>
      </c>
      <c r="T38" s="49"/>
      <c r="U38" s="49"/>
    </row>
    <row r="39" spans="1:21" s="1" customFormat="1" ht="26.25" thickTop="1">
      <c r="A39" s="235" t="s">
        <v>354</v>
      </c>
      <c r="B39" s="340" t="s">
        <v>716</v>
      </c>
      <c r="C39" s="412">
        <f>SUM(C40,C41)</f>
        <v>0</v>
      </c>
      <c r="D39" s="446">
        <f t="shared" ref="D39:F39" si="9">SUM(D40,D41)</f>
        <v>0</v>
      </c>
      <c r="E39" s="412">
        <f t="shared" si="9"/>
        <v>0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0</v>
      </c>
      <c r="J39" s="390">
        <f t="shared" si="10"/>
        <v>0</v>
      </c>
      <c r="K39" s="392">
        <f t="shared" si="10"/>
        <v>0</v>
      </c>
      <c r="L39" s="390">
        <f t="shared" si="10"/>
        <v>0</v>
      </c>
      <c r="M39" s="392">
        <f t="shared" si="10"/>
        <v>0</v>
      </c>
      <c r="N39" s="390">
        <f t="shared" si="10"/>
        <v>0</v>
      </c>
      <c r="O39" s="392">
        <f t="shared" si="10"/>
        <v>0</v>
      </c>
      <c r="P39" s="390">
        <f t="shared" si="10"/>
        <v>0</v>
      </c>
      <c r="Q39" s="392">
        <f t="shared" si="10"/>
        <v>0</v>
      </c>
      <c r="R39" s="390">
        <f t="shared" si="10"/>
        <v>0</v>
      </c>
      <c r="S39" s="393">
        <f t="shared" si="10"/>
        <v>0</v>
      </c>
      <c r="T39" s="49"/>
      <c r="U39" s="49"/>
    </row>
    <row r="40" spans="1:21" s="1" customFormat="1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3"/>
        <v>0</v>
      </c>
      <c r="K40" s="377">
        <v>0</v>
      </c>
      <c r="L40" s="373">
        <f t="shared" si="4"/>
        <v>0</v>
      </c>
      <c r="M40" s="378">
        <v>0</v>
      </c>
      <c r="N40" s="373">
        <f>$N$27*M40/100</f>
        <v>0</v>
      </c>
      <c r="O40" s="378">
        <v>0</v>
      </c>
      <c r="P40" s="373">
        <f t="shared" si="6"/>
        <v>0</v>
      </c>
      <c r="Q40" s="379">
        <v>0</v>
      </c>
      <c r="R40" s="373">
        <f t="shared" si="7"/>
        <v>0</v>
      </c>
      <c r="S40" s="394">
        <f>SUM(D40,F40,J40,L40,N40,P40,R40)</f>
        <v>0</v>
      </c>
      <c r="T40" s="49"/>
      <c r="U40" s="49"/>
    </row>
    <row r="41" spans="1:21" s="1" customFormat="1" ht="15.75" thickBot="1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3"/>
        <v>0</v>
      </c>
      <c r="K41" s="386">
        <v>0</v>
      </c>
      <c r="L41" s="373">
        <f t="shared" si="4"/>
        <v>0</v>
      </c>
      <c r="M41" s="387">
        <v>0</v>
      </c>
      <c r="N41" s="373">
        <f>$N$27*M41/100</f>
        <v>0</v>
      </c>
      <c r="O41" s="387">
        <v>0</v>
      </c>
      <c r="P41" s="373">
        <f t="shared" si="6"/>
        <v>0</v>
      </c>
      <c r="Q41" s="388">
        <v>0</v>
      </c>
      <c r="R41" s="373">
        <f t="shared" si="7"/>
        <v>0</v>
      </c>
      <c r="S41" s="394">
        <f>SUM(D41,F41,J41,L41,N41,P41,R41)</f>
        <v>0</v>
      </c>
      <c r="T41" s="49"/>
      <c r="U41" s="49"/>
    </row>
    <row r="42" spans="1:21" s="1" customFormat="1" ht="30" thickTop="1" thickBot="1">
      <c r="A42" s="395" t="s">
        <v>364</v>
      </c>
      <c r="B42" s="396" t="s">
        <v>717</v>
      </c>
      <c r="C42" s="397">
        <f>SUM(C45:C53,C55,C56)</f>
        <v>100</v>
      </c>
      <c r="D42" s="398">
        <v>0</v>
      </c>
      <c r="E42" s="397">
        <f>SUM(E45:E53,E55,E56)</f>
        <v>100</v>
      </c>
      <c r="F42" s="398">
        <v>0</v>
      </c>
      <c r="G42" s="399" t="s">
        <v>653</v>
      </c>
      <c r="H42" s="400" t="s">
        <v>653</v>
      </c>
      <c r="I42" s="401">
        <f>SUM(I45:I53,I55,I56)</f>
        <v>100</v>
      </c>
      <c r="J42" s="402">
        <v>4.92</v>
      </c>
      <c r="K42" s="401">
        <f>SUM(K45:K53,K55,K56)</f>
        <v>100</v>
      </c>
      <c r="L42" s="402">
        <v>0</v>
      </c>
      <c r="M42" s="401">
        <f>SUM(M45:M53,M55,M56)</f>
        <v>100</v>
      </c>
      <c r="N42" s="398">
        <v>1.44</v>
      </c>
      <c r="O42" s="401">
        <f>SUM(O45:O53,O55,O56)</f>
        <v>100</v>
      </c>
      <c r="P42" s="402">
        <v>0</v>
      </c>
      <c r="Q42" s="401">
        <f>SUM(Q45:Q53,Q55,Q56)</f>
        <v>0</v>
      </c>
      <c r="R42" s="403">
        <v>0</v>
      </c>
      <c r="S42" s="404">
        <f>SUM(D42,F42,J42,L42,N42,P42,R42)</f>
        <v>6.3599999999999994</v>
      </c>
      <c r="T42" s="49"/>
      <c r="U42" s="49"/>
    </row>
    <row r="43" spans="1:21" s="1" customFormat="1" ht="27.75" customHeight="1" thickTop="1">
      <c r="A43" s="1059" t="s">
        <v>684</v>
      </c>
      <c r="B43" s="1060"/>
      <c r="C43" s="447"/>
      <c r="D43" s="1082" t="s">
        <v>718</v>
      </c>
      <c r="E43" s="1082"/>
      <c r="F43" s="1082"/>
      <c r="G43" s="1082"/>
      <c r="H43" s="1082"/>
      <c r="I43" s="1082"/>
      <c r="J43" s="1082"/>
      <c r="K43" s="1082"/>
      <c r="L43" s="1082"/>
      <c r="M43" s="1082"/>
      <c r="N43" s="1082"/>
      <c r="O43" s="1082"/>
      <c r="P43" s="1082"/>
      <c r="Q43" s="1082"/>
      <c r="R43" s="1082"/>
      <c r="S43" s="1083"/>
      <c r="T43" s="49"/>
      <c r="U43" s="49"/>
    </row>
    <row r="44" spans="1:21" s="1" customFormat="1" ht="25.5">
      <c r="A44" s="365" t="s">
        <v>165</v>
      </c>
      <c r="B44" s="366" t="s">
        <v>719</v>
      </c>
      <c r="C44" s="367">
        <f>SUM(C45:C53)</f>
        <v>100</v>
      </c>
      <c r="D44" s="368">
        <f>SUM(D45:D53)</f>
        <v>0</v>
      </c>
      <c r="E44" s="367">
        <f>SUM(E45:E53)</f>
        <v>100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100</v>
      </c>
      <c r="J44" s="368">
        <f t="shared" si="11"/>
        <v>4.92</v>
      </c>
      <c r="K44" s="370">
        <f t="shared" si="11"/>
        <v>100</v>
      </c>
      <c r="L44" s="368">
        <f t="shared" si="11"/>
        <v>0</v>
      </c>
      <c r="M44" s="370">
        <f t="shared" si="11"/>
        <v>100</v>
      </c>
      <c r="N44" s="368">
        <f t="shared" si="11"/>
        <v>1.4400000000000002</v>
      </c>
      <c r="O44" s="370">
        <f t="shared" si="11"/>
        <v>100</v>
      </c>
      <c r="P44" s="368">
        <f t="shared" si="11"/>
        <v>0</v>
      </c>
      <c r="Q44" s="370">
        <f t="shared" si="11"/>
        <v>0</v>
      </c>
      <c r="R44" s="368">
        <f t="shared" si="11"/>
        <v>0</v>
      </c>
      <c r="S44" s="371">
        <f t="shared" si="11"/>
        <v>6.3599999999999994</v>
      </c>
      <c r="T44" s="49"/>
      <c r="U44" s="49"/>
    </row>
    <row r="45" spans="1:21" s="1" customFormat="1">
      <c r="A45" s="405" t="s">
        <v>167</v>
      </c>
      <c r="B45" s="284" t="s">
        <v>598</v>
      </c>
      <c r="C45" s="406">
        <f t="shared" ref="C45:C53" si="12">IF($D$13+$D$27=0,0,(D15+D30)/($D$13+$D$27)*100)</f>
        <v>0</v>
      </c>
      <c r="D45" s="407">
        <f>$D$42*C45/100</f>
        <v>0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2.890096113664856</v>
      </c>
      <c r="J45" s="407">
        <f>$J$42*I45/100</f>
        <v>0.14219272879231093</v>
      </c>
      <c r="K45" s="408">
        <f>IF($L$13+$L$27=0,0,(L15+L30)/($L$13+$L$27)*100)</f>
        <v>38.994315432994675</v>
      </c>
      <c r="L45" s="407">
        <f>$L$42*K45/100</f>
        <v>0</v>
      </c>
      <c r="M45" s="408">
        <f t="shared" ref="M45:M53" si="15">IF($N$13+$N$27=0,0,(N15+N30)/($N$13+$N$27)*100)</f>
        <v>12.423606713109564</v>
      </c>
      <c r="N45" s="407">
        <f>$N$42*M45/100</f>
        <v>0.17889993666877771</v>
      </c>
      <c r="O45" s="408">
        <f t="shared" ref="O45:O53" si="16">IF($P$13+$P$27=0,0,(P15+P30)/($P$13+$P$27)*100)</f>
        <v>100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0.32109266546108861</v>
      </c>
      <c r="T45" s="49"/>
      <c r="U45" s="49"/>
    </row>
    <row r="46" spans="1:21" s="1" customFormat="1">
      <c r="A46" s="314" t="s">
        <v>485</v>
      </c>
      <c r="B46" s="284" t="s">
        <v>656</v>
      </c>
      <c r="C46" s="406">
        <f t="shared" si="12"/>
        <v>70.474872792954258</v>
      </c>
      <c r="D46" s="407">
        <f t="shared" ref="D46:D56" si="18">$D$42*C46/100</f>
        <v>0</v>
      </c>
      <c r="E46" s="406">
        <f t="shared" si="13"/>
        <v>11.853701253936016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28.701379022147933</v>
      </c>
      <c r="J46" s="407">
        <f t="shared" ref="J46:J56" si="20">$J$42*I46/100</f>
        <v>1.4121078478896782</v>
      </c>
      <c r="K46" s="408">
        <f t="shared" ref="K46:K47" si="21">IF($L$13+$L$27=0,0,(L16+L31)/($L$13+$L$27)*100)</f>
        <v>0</v>
      </c>
      <c r="L46" s="407">
        <f t="shared" ref="L46:L56" si="22">$L$42*K46/100</f>
        <v>0</v>
      </c>
      <c r="M46" s="408">
        <f t="shared" si="15"/>
        <v>23.658185560481318</v>
      </c>
      <c r="N46" s="407">
        <f t="shared" ref="N46:N56" si="23">$N$42*M46/100</f>
        <v>0.34067787207093098</v>
      </c>
      <c r="O46" s="408">
        <f t="shared" si="16"/>
        <v>0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1.7527857199606092</v>
      </c>
      <c r="T46" s="49"/>
      <c r="U46" s="49"/>
    </row>
    <row r="47" spans="1:21" s="1" customFormat="1">
      <c r="A47" s="314" t="s">
        <v>687</v>
      </c>
      <c r="B47" s="284" t="s">
        <v>606</v>
      </c>
      <c r="C47" s="406">
        <f t="shared" si="12"/>
        <v>0.14370335624973749</v>
      </c>
      <c r="D47" s="407">
        <f t="shared" si="18"/>
        <v>0</v>
      </c>
      <c r="E47" s="406">
        <f t="shared" si="13"/>
        <v>11.879786104227607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18.530380275804429</v>
      </c>
      <c r="J47" s="407">
        <f t="shared" si="20"/>
        <v>0.91169470956957799</v>
      </c>
      <c r="K47" s="408">
        <f t="shared" si="21"/>
        <v>0</v>
      </c>
      <c r="L47" s="407">
        <f t="shared" si="22"/>
        <v>0</v>
      </c>
      <c r="M47" s="408">
        <f t="shared" si="15"/>
        <v>33.981665611146298</v>
      </c>
      <c r="N47" s="407">
        <f t="shared" si="23"/>
        <v>0.48933598480050672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1.4010306943700848</v>
      </c>
      <c r="T47" s="49"/>
      <c r="U47" s="49"/>
    </row>
    <row r="48" spans="1:21" s="1" customFormat="1">
      <c r="A48" s="314" t="s">
        <v>688</v>
      </c>
      <c r="B48" s="284" t="s">
        <v>575</v>
      </c>
      <c r="C48" s="406">
        <f t="shared" si="12"/>
        <v>0</v>
      </c>
      <c r="D48" s="407">
        <f t="shared" si="18"/>
        <v>0</v>
      </c>
      <c r="E48" s="406">
        <f t="shared" si="13"/>
        <v>16.500531013023792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26.52051817801922</v>
      </c>
      <c r="J48" s="407">
        <f t="shared" si="20"/>
        <v>1.3048094943585458</v>
      </c>
      <c r="K48" s="408">
        <f t="shared" ref="K48:K53" si="27">IF($L$13+$L$27=0,0,(L18+L33)/($L$13+$L$27)*100)</f>
        <v>0</v>
      </c>
      <c r="L48" s="407">
        <f t="shared" si="22"/>
        <v>0</v>
      </c>
      <c r="M48" s="408">
        <f t="shared" si="15"/>
        <v>29.936542115262821</v>
      </c>
      <c r="N48" s="407">
        <f t="shared" si="23"/>
        <v>0.43108620645978463</v>
      </c>
      <c r="O48" s="408">
        <f t="shared" si="16"/>
        <v>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1.7358957008183304</v>
      </c>
      <c r="T48" s="49"/>
      <c r="U48" s="49"/>
    </row>
    <row r="49" spans="1:21" s="1" customFormat="1">
      <c r="A49" s="314" t="s">
        <v>689</v>
      </c>
      <c r="B49" s="284" t="s">
        <v>659</v>
      </c>
      <c r="C49" s="406">
        <f t="shared" si="12"/>
        <v>1.2493626345930353</v>
      </c>
      <c r="D49" s="407">
        <f t="shared" si="18"/>
        <v>0</v>
      </c>
      <c r="E49" s="406">
        <f t="shared" si="13"/>
        <v>48.292373907696891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12.20576681989135</v>
      </c>
      <c r="J49" s="407">
        <f t="shared" si="20"/>
        <v>0.60052372753865446</v>
      </c>
      <c r="K49" s="408">
        <f t="shared" si="27"/>
        <v>0</v>
      </c>
      <c r="L49" s="407">
        <f t="shared" si="22"/>
        <v>0</v>
      </c>
      <c r="M49" s="408">
        <f t="shared" si="15"/>
        <v>0</v>
      </c>
      <c r="N49" s="407">
        <f t="shared" si="23"/>
        <v>0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0.60052372753865446</v>
      </c>
      <c r="T49" s="49"/>
      <c r="U49" s="49"/>
    </row>
    <row r="50" spans="1:21" s="1" customFormat="1">
      <c r="A50" s="314" t="s">
        <v>690</v>
      </c>
      <c r="B50" s="284" t="s">
        <v>579</v>
      </c>
      <c r="C50" s="406">
        <f t="shared" si="12"/>
        <v>28.13206121620297</v>
      </c>
      <c r="D50" s="407">
        <f t="shared" si="18"/>
        <v>0</v>
      </c>
      <c r="E50" s="406">
        <f t="shared" si="13"/>
        <v>11.473607721115684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11.15185959047221</v>
      </c>
      <c r="J50" s="407">
        <f t="shared" si="20"/>
        <v>0.54867149185123276</v>
      </c>
      <c r="K50" s="408">
        <f t="shared" si="27"/>
        <v>0</v>
      </c>
      <c r="L50" s="407">
        <f t="shared" si="22"/>
        <v>0</v>
      </c>
      <c r="M50" s="408">
        <f t="shared" si="15"/>
        <v>0</v>
      </c>
      <c r="N50" s="407">
        <f t="shared" si="23"/>
        <v>0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0.54867149185123276</v>
      </c>
      <c r="T50" s="49"/>
      <c r="U50" s="49"/>
    </row>
    <row r="51" spans="1:21" s="1" customFormat="1">
      <c r="A51" s="314" t="s">
        <v>691</v>
      </c>
      <c r="B51" s="284" t="s">
        <v>585</v>
      </c>
      <c r="C51" s="406">
        <f t="shared" si="12"/>
        <v>0</v>
      </c>
      <c r="D51" s="407">
        <f t="shared" si="18"/>
        <v>0</v>
      </c>
      <c r="E51" s="406">
        <f t="shared" si="13"/>
        <v>0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</v>
      </c>
      <c r="J51" s="407">
        <f t="shared" si="20"/>
        <v>0</v>
      </c>
      <c r="K51" s="408">
        <f t="shared" si="27"/>
        <v>5.3021690049991941</v>
      </c>
      <c r="L51" s="407">
        <f t="shared" si="22"/>
        <v>0</v>
      </c>
      <c r="M51" s="408">
        <f t="shared" si="15"/>
        <v>0</v>
      </c>
      <c r="N51" s="407">
        <f t="shared" si="23"/>
        <v>0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</v>
      </c>
      <c r="T51" s="49"/>
      <c r="U51" s="49"/>
    </row>
    <row r="52" spans="1:21" s="1" customFormat="1">
      <c r="A52" s="314" t="s">
        <v>692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>
      <c r="A53" s="330" t="s">
        <v>693</v>
      </c>
      <c r="B53" s="331" t="s">
        <v>596</v>
      </c>
      <c r="C53" s="410">
        <f t="shared" si="12"/>
        <v>0</v>
      </c>
      <c r="D53" s="382">
        <f t="shared" si="18"/>
        <v>0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</v>
      </c>
      <c r="J53" s="382">
        <f t="shared" si="20"/>
        <v>0</v>
      </c>
      <c r="K53" s="411">
        <f t="shared" si="27"/>
        <v>55.703515562006125</v>
      </c>
      <c r="L53" s="382">
        <f t="shared" si="22"/>
        <v>0</v>
      </c>
      <c r="M53" s="411">
        <f t="shared" si="15"/>
        <v>0</v>
      </c>
      <c r="N53" s="382">
        <f t="shared" si="23"/>
        <v>0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0</v>
      </c>
      <c r="T53" s="49"/>
      <c r="U53" s="49"/>
    </row>
    <row r="54" spans="1:21" s="1" customFormat="1" ht="26.25" thickTop="1">
      <c r="A54" s="235" t="s">
        <v>329</v>
      </c>
      <c r="B54" s="340" t="s">
        <v>720</v>
      </c>
      <c r="C54" s="412">
        <f>SUM(C55,C56)</f>
        <v>0</v>
      </c>
      <c r="D54" s="407">
        <f>SUM(D55,D56)</f>
        <v>0</v>
      </c>
      <c r="E54" s="412">
        <f>SUM(E55,E56)</f>
        <v>0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0</v>
      </c>
      <c r="J54" s="407">
        <f t="shared" si="28"/>
        <v>0</v>
      </c>
      <c r="K54" s="392">
        <f t="shared" si="28"/>
        <v>0</v>
      </c>
      <c r="L54" s="407">
        <f t="shared" si="28"/>
        <v>0</v>
      </c>
      <c r="M54" s="392">
        <f t="shared" si="28"/>
        <v>0</v>
      </c>
      <c r="N54" s="407">
        <f t="shared" si="28"/>
        <v>0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0</v>
      </c>
      <c r="T54" s="49"/>
      <c r="U54" s="49"/>
    </row>
    <row r="55" spans="1:21" s="1" customFormat="1">
      <c r="A55" s="314" t="s">
        <v>695</v>
      </c>
      <c r="B55" s="284" t="s">
        <v>667</v>
      </c>
      <c r="C55" s="406">
        <f>IF($D$13+$D$27=0,0,(D25+D40)/($D$13+$D$27)*100)</f>
        <v>0</v>
      </c>
      <c r="D55" s="407">
        <f t="shared" si="18"/>
        <v>0</v>
      </c>
      <c r="E55" s="406">
        <f>IF($F$13+$F$27=0,0,(F25+F40)/($F$13+$F$27)*100)</f>
        <v>0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0</v>
      </c>
      <c r="J55" s="407">
        <f t="shared" si="20"/>
        <v>0</v>
      </c>
      <c r="K55" s="408">
        <f>IF($L$13+$L$27=0,0,(L25+L40)/($L$13+$L$27)*100)</f>
        <v>0</v>
      </c>
      <c r="L55" s="407">
        <f t="shared" si="22"/>
        <v>0</v>
      </c>
      <c r="M55" s="408">
        <f>IF($N$13+$N$27=0,0,(N25+N40)/($N$13+$N$27)*100)</f>
        <v>0</v>
      </c>
      <c r="N55" s="407">
        <f t="shared" si="23"/>
        <v>0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0</v>
      </c>
      <c r="T55" s="49"/>
      <c r="U55" s="49"/>
    </row>
    <row r="56" spans="1:21" s="1" customFormat="1" ht="15.75" thickBot="1">
      <c r="A56" s="314" t="s">
        <v>696</v>
      </c>
      <c r="B56" s="331" t="s">
        <v>669</v>
      </c>
      <c r="C56" s="406">
        <f>IF($D$13+$D$27=0,0,(D26+D41)/($D$13+$D$27)*100)</f>
        <v>0</v>
      </c>
      <c r="D56" s="407">
        <f t="shared" si="18"/>
        <v>0</v>
      </c>
      <c r="E56" s="406">
        <f>IF($F$13+$F$27=0,0,(F26+F41)/($F$13+$F$27)*100)</f>
        <v>0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0"/>
        <v>0</v>
      </c>
      <c r="K56" s="408">
        <f>IF($L$13+$L$27=0,0,(L26+L41)/($L$13+$L$27)*100)</f>
        <v>0</v>
      </c>
      <c r="L56" s="407">
        <f t="shared" si="22"/>
        <v>0</v>
      </c>
      <c r="M56" s="408">
        <f>IF($N$13+$N$27=0,0,(N26+N41)/($N$13+$N$27)*100)</f>
        <v>0</v>
      </c>
      <c r="N56" s="407">
        <f t="shared" si="23"/>
        <v>0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0</v>
      </c>
      <c r="T56" s="49"/>
      <c r="U56" s="49"/>
    </row>
    <row r="57" spans="1:21" s="1" customFormat="1" ht="30" thickTop="1" thickBot="1">
      <c r="A57" s="395" t="s">
        <v>169</v>
      </c>
      <c r="B57" s="413" t="s">
        <v>721</v>
      </c>
      <c r="C57" s="397" t="s">
        <v>653</v>
      </c>
      <c r="D57" s="414">
        <f>SUM(D58,D68)</f>
        <v>714.19</v>
      </c>
      <c r="E57" s="397" t="s">
        <v>653</v>
      </c>
      <c r="F57" s="414">
        <f>SUM(F58,F68)</f>
        <v>536.71</v>
      </c>
      <c r="G57" s="399" t="s">
        <v>653</v>
      </c>
      <c r="H57" s="414">
        <f>SUM(H58,H68)</f>
        <v>2740.1</v>
      </c>
      <c r="I57" s="399" t="s">
        <v>653</v>
      </c>
      <c r="J57" s="414">
        <f>SUM(J58,J68)</f>
        <v>52.78</v>
      </c>
      <c r="K57" s="399" t="s">
        <v>653</v>
      </c>
      <c r="L57" s="414">
        <f>SUM(L58,L68)</f>
        <v>186.02999999999997</v>
      </c>
      <c r="M57" s="399" t="s">
        <v>653</v>
      </c>
      <c r="N57" s="414">
        <f>SUM(N58,N68)</f>
        <v>33.019999999999996</v>
      </c>
      <c r="O57" s="399" t="s">
        <v>653</v>
      </c>
      <c r="P57" s="414">
        <f>SUM(P58,P68)</f>
        <v>25.13</v>
      </c>
      <c r="Q57" s="401" t="s">
        <v>653</v>
      </c>
      <c r="R57" s="414">
        <f>SUM(R58,R68)</f>
        <v>0</v>
      </c>
      <c r="S57" s="404">
        <f>SUM(D57,F57,H57,J57,L57,N57,P57,R57)</f>
        <v>4287.9600000000009</v>
      </c>
      <c r="T57" s="49"/>
      <c r="U57" s="49"/>
    </row>
    <row r="58" spans="1:21" s="1" customFormat="1" ht="26.25" thickTop="1">
      <c r="A58" s="415" t="s">
        <v>171</v>
      </c>
      <c r="B58" s="366" t="s">
        <v>722</v>
      </c>
      <c r="C58" s="416" t="s">
        <v>653</v>
      </c>
      <c r="D58" s="417">
        <f>SUM(D59:D67)</f>
        <v>714.19</v>
      </c>
      <c r="E58" s="416" t="s">
        <v>653</v>
      </c>
      <c r="F58" s="417">
        <f>SUM(F59:F67)</f>
        <v>536.71</v>
      </c>
      <c r="G58" s="418" t="s">
        <v>653</v>
      </c>
      <c r="H58" s="417">
        <f>SUM(H59:H67)</f>
        <v>2677.27</v>
      </c>
      <c r="I58" s="418" t="s">
        <v>653</v>
      </c>
      <c r="J58" s="417">
        <f>SUM(J59:J67)</f>
        <v>52.78</v>
      </c>
      <c r="K58" s="418" t="s">
        <v>653</v>
      </c>
      <c r="L58" s="417">
        <f>SUM(L59:L67)</f>
        <v>186.02999999999997</v>
      </c>
      <c r="M58" s="418" t="s">
        <v>653</v>
      </c>
      <c r="N58" s="417">
        <f>SUM(N59:N67)</f>
        <v>33.019999999999996</v>
      </c>
      <c r="O58" s="418" t="s">
        <v>653</v>
      </c>
      <c r="P58" s="417">
        <f>SUM(P59:P67)</f>
        <v>25.13</v>
      </c>
      <c r="Q58" s="419" t="s">
        <v>653</v>
      </c>
      <c r="R58" s="417">
        <f>SUM(R59:R67)</f>
        <v>0</v>
      </c>
      <c r="S58" s="449">
        <f>SUM(S59,S60,S61,S62,S63,S64,S65,S66,S67)</f>
        <v>4225.1299999999992</v>
      </c>
      <c r="T58" s="49"/>
      <c r="U58" s="49"/>
    </row>
    <row r="59" spans="1:21" s="1" customFormat="1">
      <c r="A59" s="314" t="s">
        <v>173</v>
      </c>
      <c r="B59" s="284" t="s">
        <v>598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1.525392728792311</v>
      </c>
      <c r="K59" s="375" t="s">
        <v>653</v>
      </c>
      <c r="L59" s="423">
        <f>SUM(L15,L30,L45)</f>
        <v>72.541124999999994</v>
      </c>
      <c r="M59" s="375" t="s">
        <v>653</v>
      </c>
      <c r="N59" s="423">
        <f>SUM(N15,N30,N45)</f>
        <v>4.1022749366687776</v>
      </c>
      <c r="O59" s="375" t="s">
        <v>653</v>
      </c>
      <c r="P59" s="423">
        <f>SUM(P15,P30,P45)</f>
        <v>25.13</v>
      </c>
      <c r="Q59" s="375" t="s">
        <v>653</v>
      </c>
      <c r="R59" s="424">
        <f>SUM(R15,R30,R45)</f>
        <v>0</v>
      </c>
      <c r="S59" s="425">
        <f>SUM(D59,F59,J59,L59,N59,P59,R59)</f>
        <v>103.29879266546108</v>
      </c>
      <c r="T59" s="49"/>
      <c r="U59" s="49"/>
    </row>
    <row r="60" spans="1:21" s="1" customFormat="1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503.32449400000002</v>
      </c>
      <c r="E60" s="421" t="s">
        <v>653</v>
      </c>
      <c r="F60" s="422">
        <f t="shared" ref="F60:F67" si="30">SUM(F16,F31,F46)</f>
        <v>63.62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15.148587847889679</v>
      </c>
      <c r="K60" s="375" t="s">
        <v>653</v>
      </c>
      <c r="L60" s="423">
        <f t="shared" ref="L60:L64" si="32">SUM(L16,L31,L46)</f>
        <v>0</v>
      </c>
      <c r="M60" s="375" t="s">
        <v>653</v>
      </c>
      <c r="N60" s="423">
        <f t="shared" ref="N60:N67" si="33">SUM(N16,N31,N46)</f>
        <v>7.8119328720709316</v>
      </c>
      <c r="O60" s="375" t="s">
        <v>653</v>
      </c>
      <c r="P60" s="423">
        <f t="shared" ref="P60:P67" si="34">SUM(P16,P31,P46)</f>
        <v>0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589.90501471996049</v>
      </c>
      <c r="T60" s="49"/>
      <c r="U60" s="49"/>
    </row>
    <row r="61" spans="1:21" s="1" customFormat="1">
      <c r="A61" s="314" t="s">
        <v>700</v>
      </c>
      <c r="B61" s="284" t="s">
        <v>606</v>
      </c>
      <c r="C61" s="421" t="s">
        <v>653</v>
      </c>
      <c r="D61" s="422">
        <f t="shared" si="29"/>
        <v>1.0263150000000001</v>
      </c>
      <c r="E61" s="421" t="s">
        <v>653</v>
      </c>
      <c r="F61" s="422">
        <f t="shared" si="30"/>
        <v>63.76</v>
      </c>
      <c r="G61" s="375" t="s">
        <v>653</v>
      </c>
      <c r="H61" s="375" t="s">
        <v>653</v>
      </c>
      <c r="I61" s="375" t="s">
        <v>653</v>
      </c>
      <c r="J61" s="422">
        <f t="shared" si="31"/>
        <v>9.7803347095695763</v>
      </c>
      <c r="K61" s="375" t="s">
        <v>653</v>
      </c>
      <c r="L61" s="423">
        <f t="shared" si="32"/>
        <v>0</v>
      </c>
      <c r="M61" s="375" t="s">
        <v>653</v>
      </c>
      <c r="N61" s="423">
        <f t="shared" si="33"/>
        <v>11.220745984800507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85.787395694370076</v>
      </c>
      <c r="T61" s="49"/>
      <c r="U61" s="49"/>
    </row>
    <row r="62" spans="1:21" s="1" customFormat="1">
      <c r="A62" s="314" t="s">
        <v>701</v>
      </c>
      <c r="B62" s="284" t="s">
        <v>575</v>
      </c>
      <c r="C62" s="421" t="s">
        <v>653</v>
      </c>
      <c r="D62" s="422">
        <f t="shared" si="29"/>
        <v>0</v>
      </c>
      <c r="E62" s="421" t="s">
        <v>653</v>
      </c>
      <c r="F62" s="422">
        <f t="shared" si="30"/>
        <v>88.56</v>
      </c>
      <c r="G62" s="375" t="s">
        <v>653</v>
      </c>
      <c r="H62" s="426">
        <f>H18</f>
        <v>1547.28</v>
      </c>
      <c r="I62" s="375" t="s">
        <v>653</v>
      </c>
      <c r="J62" s="422">
        <f t="shared" si="31"/>
        <v>13.997529494358545</v>
      </c>
      <c r="K62" s="375" t="s">
        <v>653</v>
      </c>
      <c r="L62" s="423">
        <f t="shared" si="32"/>
        <v>0</v>
      </c>
      <c r="M62" s="375" t="s">
        <v>653</v>
      </c>
      <c r="N62" s="423">
        <f t="shared" si="33"/>
        <v>9.8850462064597835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0</v>
      </c>
      <c r="S62" s="425">
        <f>SUM(D62,F62,H62,J62,L62,N62,P62,R62)</f>
        <v>1659.7225757008182</v>
      </c>
      <c r="T62" s="49"/>
      <c r="U62" s="49"/>
    </row>
    <row r="63" spans="1:21" s="1" customFormat="1">
      <c r="A63" s="314" t="s">
        <v>702</v>
      </c>
      <c r="B63" s="284" t="s">
        <v>659</v>
      </c>
      <c r="C63" s="421" t="s">
        <v>653</v>
      </c>
      <c r="D63" s="422">
        <f t="shared" si="29"/>
        <v>8.9228229999999993</v>
      </c>
      <c r="E63" s="421" t="s">
        <v>653</v>
      </c>
      <c r="F63" s="422">
        <f t="shared" si="30"/>
        <v>259.19</v>
      </c>
      <c r="G63" s="375" t="s">
        <v>653</v>
      </c>
      <c r="H63" s="426">
        <f>H19</f>
        <v>1129.99</v>
      </c>
      <c r="I63" s="375" t="s">
        <v>653</v>
      </c>
      <c r="J63" s="422">
        <f t="shared" si="31"/>
        <v>6.4422037275386543</v>
      </c>
      <c r="K63" s="375" t="s">
        <v>653</v>
      </c>
      <c r="L63" s="423">
        <f t="shared" si="32"/>
        <v>0</v>
      </c>
      <c r="M63" s="375" t="s">
        <v>653</v>
      </c>
      <c r="N63" s="423">
        <f t="shared" si="33"/>
        <v>0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1404.5450267275387</v>
      </c>
      <c r="T63" s="49"/>
      <c r="U63" s="49"/>
    </row>
    <row r="64" spans="1:21" s="1" customFormat="1">
      <c r="A64" s="314" t="s">
        <v>703</v>
      </c>
      <c r="B64" s="284" t="s">
        <v>579</v>
      </c>
      <c r="C64" s="421" t="s">
        <v>653</v>
      </c>
      <c r="D64" s="422">
        <f t="shared" si="29"/>
        <v>200.91636800000001</v>
      </c>
      <c r="E64" s="421" t="s">
        <v>653</v>
      </c>
      <c r="F64" s="422">
        <f t="shared" si="30"/>
        <v>61.58</v>
      </c>
      <c r="G64" s="375" t="s">
        <v>653</v>
      </c>
      <c r="H64" s="375" t="s">
        <v>653</v>
      </c>
      <c r="I64" s="375" t="s">
        <v>653</v>
      </c>
      <c r="J64" s="422">
        <f>SUM(J20,J35,J50)</f>
        <v>5.8859514918512321</v>
      </c>
      <c r="K64" s="375" t="s">
        <v>653</v>
      </c>
      <c r="L64" s="423">
        <f t="shared" si="32"/>
        <v>0</v>
      </c>
      <c r="M64" s="375" t="s">
        <v>653</v>
      </c>
      <c r="N64" s="423">
        <f t="shared" si="33"/>
        <v>0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268.38231949185126</v>
      </c>
      <c r="T64" s="49"/>
      <c r="U64" s="49"/>
    </row>
    <row r="65" spans="1:21" s="1" customFormat="1">
      <c r="A65" s="314" t="s">
        <v>704</v>
      </c>
      <c r="B65" s="284" t="s">
        <v>585</v>
      </c>
      <c r="C65" s="421" t="s">
        <v>653</v>
      </c>
      <c r="D65" s="422">
        <f t="shared" si="29"/>
        <v>0</v>
      </c>
      <c r="E65" s="421" t="s">
        <v>653</v>
      </c>
      <c r="F65" s="422">
        <f t="shared" si="30"/>
        <v>0</v>
      </c>
      <c r="G65" s="375" t="s">
        <v>653</v>
      </c>
      <c r="H65" s="375" t="s">
        <v>653</v>
      </c>
      <c r="I65" s="375" t="s">
        <v>653</v>
      </c>
      <c r="J65" s="422">
        <f t="shared" si="31"/>
        <v>0</v>
      </c>
      <c r="K65" s="375" t="s">
        <v>653</v>
      </c>
      <c r="L65" s="423">
        <f>SUM(L21,L36,L51)</f>
        <v>9.8636250000000008</v>
      </c>
      <c r="M65" s="375" t="s">
        <v>653</v>
      </c>
      <c r="N65" s="423">
        <f t="shared" si="33"/>
        <v>0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9.8636250000000008</v>
      </c>
      <c r="T65" s="49"/>
      <c r="U65" s="49"/>
    </row>
    <row r="66" spans="1:21" s="1" customFormat="1">
      <c r="A66" s="314" t="s">
        <v>705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>
      <c r="A67" s="330" t="s">
        <v>706</v>
      </c>
      <c r="B67" s="331" t="s">
        <v>596</v>
      </c>
      <c r="C67" s="427" t="s">
        <v>653</v>
      </c>
      <c r="D67" s="428">
        <f t="shared" si="29"/>
        <v>0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0</v>
      </c>
      <c r="K67" s="384" t="s">
        <v>653</v>
      </c>
      <c r="L67" s="429">
        <f>SUM(L23,L38,L53)</f>
        <v>103.62524999999999</v>
      </c>
      <c r="M67" s="384" t="s">
        <v>653</v>
      </c>
      <c r="N67" s="429">
        <f t="shared" si="33"/>
        <v>0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103.62524999999999</v>
      </c>
      <c r="T67" s="49"/>
      <c r="U67" s="49"/>
    </row>
    <row r="68" spans="1:21" s="1" customFormat="1" ht="26.25" thickTop="1">
      <c r="A68" s="235" t="s">
        <v>178</v>
      </c>
      <c r="B68" s="340" t="s">
        <v>723</v>
      </c>
      <c r="C68" s="432" t="s">
        <v>653</v>
      </c>
      <c r="D68" s="390">
        <f>SUM(D69,D70)</f>
        <v>0</v>
      </c>
      <c r="E68" s="432" t="s">
        <v>653</v>
      </c>
      <c r="F68" s="390">
        <f>SUM(F69,F70)</f>
        <v>0</v>
      </c>
      <c r="G68" s="391" t="s">
        <v>653</v>
      </c>
      <c r="H68" s="390">
        <f>SUM(H69,H70)</f>
        <v>62.83</v>
      </c>
      <c r="I68" s="391" t="s">
        <v>653</v>
      </c>
      <c r="J68" s="390">
        <f>SUM(J69,J70)</f>
        <v>0</v>
      </c>
      <c r="K68" s="391" t="s">
        <v>653</v>
      </c>
      <c r="L68" s="390">
        <f>SUM(L69,L70)</f>
        <v>0</v>
      </c>
      <c r="M68" s="391" t="s">
        <v>653</v>
      </c>
      <c r="N68" s="390">
        <f>SUM(N69,N70)</f>
        <v>0</v>
      </c>
      <c r="O68" s="391" t="s">
        <v>653</v>
      </c>
      <c r="P68" s="390">
        <f>SUM(P69,P70)</f>
        <v>0</v>
      </c>
      <c r="Q68" s="391" t="s">
        <v>653</v>
      </c>
      <c r="R68" s="390">
        <f>SUM(R69,R70)</f>
        <v>0</v>
      </c>
      <c r="S68" s="393">
        <f>SUM(S69,S70)</f>
        <v>62.83</v>
      </c>
      <c r="T68" s="49"/>
      <c r="U68" s="49"/>
    </row>
    <row r="69" spans="1:21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0</v>
      </c>
      <c r="E69" s="421" t="s">
        <v>653</v>
      </c>
      <c r="F69" s="422">
        <f>SUM(F25,F40,F55)</f>
        <v>0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0</v>
      </c>
      <c r="K69" s="375" t="s">
        <v>653</v>
      </c>
      <c r="L69" s="423">
        <f>SUM(L25,L40,L55)</f>
        <v>0</v>
      </c>
      <c r="M69" s="375" t="s">
        <v>653</v>
      </c>
      <c r="N69" s="423">
        <f>SUM(N25,N40,N55)</f>
        <v>0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0</v>
      </c>
      <c r="S69" s="425">
        <f>SUM(D69,F69,H69,J69,L69,N69,P69,R69)</f>
        <v>0</v>
      </c>
      <c r="T69" s="49"/>
      <c r="U69" s="49"/>
    </row>
    <row r="70" spans="1:21" s="1" customFormat="1" ht="15.75" thickBot="1">
      <c r="A70" s="434" t="s">
        <v>708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H26</f>
        <v>62.83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0</v>
      </c>
      <c r="M70" s="438" t="s">
        <v>653</v>
      </c>
      <c r="N70" s="440">
        <f>SUM(N26,N41,N56)</f>
        <v>0</v>
      </c>
      <c r="O70" s="438" t="s">
        <v>653</v>
      </c>
      <c r="P70" s="440">
        <f>SUM(P26,P41,P56)</f>
        <v>0</v>
      </c>
      <c r="Q70" s="438" t="s">
        <v>653</v>
      </c>
      <c r="R70" s="441">
        <f>SUM(R26,R41,R56)</f>
        <v>0</v>
      </c>
      <c r="S70" s="442">
        <f>SUM(D70,F70,H70,J70,L70,N70,P70,R70)</f>
        <v>62.83</v>
      </c>
      <c r="T70" s="49"/>
      <c r="U70" s="49"/>
    </row>
    <row r="71" spans="1:21" s="1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zSDDgosqyFEWsalq4R65eVxsoHcfKiZ3yz9qBPzcNcPTFgLR3geuE9dxtLpqxV6x6V1vJvLQ52w/gYszzyXojQ==" saltValue="w2Pu7xn/bv79zDm0q20TpS+2MocjTZyOLBWCrTB2P+732IYyQ0edqayU/LbaCynbAxyP9LDGMU/k4eRQ9K5GtA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topLeftCell="A19" workbookViewId="0">
      <selection activeCell="D40" sqref="D40"/>
    </sheetView>
  </sheetViews>
  <sheetFormatPr defaultRowHeight="1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>
      <c r="A1" s="1010" t="s">
        <v>0</v>
      </c>
      <c r="B1" s="1011"/>
      <c r="C1" s="1011"/>
      <c r="D1" s="1012"/>
    </row>
    <row r="2" spans="1:6" s="1" customFormat="1">
      <c r="A2" s="1010" t="s">
        <v>1</v>
      </c>
      <c r="B2" s="1011"/>
      <c r="C2" s="1011"/>
      <c r="D2" s="1012"/>
    </row>
    <row r="3" spans="1:6" s="1" customFormat="1">
      <c r="A3" s="1013"/>
      <c r="B3" s="1014"/>
      <c r="C3" s="1014"/>
      <c r="D3" s="1015"/>
    </row>
    <row r="4" spans="1:6" s="1" customFormat="1">
      <c r="A4" s="3"/>
      <c r="B4" s="3"/>
      <c r="C4" s="3"/>
      <c r="D4" s="3"/>
    </row>
    <row r="5" spans="1:6" s="1" customFormat="1">
      <c r="A5" s="1016" t="s">
        <v>724</v>
      </c>
      <c r="B5" s="1017"/>
      <c r="C5" s="1017"/>
      <c r="D5" s="1018"/>
    </row>
    <row r="6" spans="1:6" s="1" customFormat="1">
      <c r="A6" s="3"/>
      <c r="B6" s="3"/>
      <c r="C6" s="3"/>
      <c r="D6" s="3"/>
    </row>
    <row r="8" spans="1:6" s="1" customFormat="1" ht="15.75" thickBot="1">
      <c r="A8" s="49"/>
      <c r="B8" s="1085" t="s">
        <v>725</v>
      </c>
      <c r="C8" s="1085"/>
      <c r="D8" s="1085"/>
      <c r="E8" s="49"/>
    </row>
    <row r="9" spans="1:6" s="1" customFormat="1" ht="21" customHeight="1" thickBot="1">
      <c r="A9" s="450" t="s">
        <v>4</v>
      </c>
      <c r="B9" s="114" t="s">
        <v>726</v>
      </c>
      <c r="C9" s="451" t="s">
        <v>160</v>
      </c>
      <c r="D9" s="53" t="s">
        <v>1674</v>
      </c>
      <c r="E9" s="49"/>
      <c r="F9" s="9"/>
    </row>
    <row r="10" spans="1:6" s="1" customFormat="1">
      <c r="A10" s="90" t="s">
        <v>494</v>
      </c>
      <c r="B10" s="92" t="s">
        <v>727</v>
      </c>
      <c r="C10" s="92" t="s">
        <v>480</v>
      </c>
      <c r="D10" s="452">
        <f>SUM(D11,D12,D13,D40,D45,D46)</f>
        <v>88</v>
      </c>
      <c r="E10" s="49"/>
      <c r="F10" s="9"/>
    </row>
    <row r="11" spans="1:6" s="1" customFormat="1">
      <c r="A11" s="65" t="s">
        <v>496</v>
      </c>
      <c r="B11" s="41" t="s">
        <v>728</v>
      </c>
      <c r="C11" s="15" t="s">
        <v>480</v>
      </c>
      <c r="D11" s="453">
        <v>10</v>
      </c>
      <c r="E11" s="49"/>
      <c r="F11" s="9"/>
    </row>
    <row r="12" spans="1:6" s="1" customFormat="1">
      <c r="A12" s="65" t="s">
        <v>546</v>
      </c>
      <c r="B12" s="15" t="s">
        <v>729</v>
      </c>
      <c r="C12" s="15" t="s">
        <v>480</v>
      </c>
      <c r="D12" s="453">
        <v>0.5</v>
      </c>
      <c r="E12" s="49"/>
      <c r="F12" s="9"/>
    </row>
    <row r="13" spans="1:6" s="1" customFormat="1">
      <c r="A13" s="65">
        <v>1</v>
      </c>
      <c r="B13" s="41" t="s">
        <v>730</v>
      </c>
      <c r="C13" s="15" t="s">
        <v>480</v>
      </c>
      <c r="D13" s="454">
        <f>SUM(D14,D15,D16,D20,D21,D22,D26,D31,D38,D39)</f>
        <v>38</v>
      </c>
      <c r="E13" s="49"/>
      <c r="F13" s="9"/>
    </row>
    <row r="14" spans="1:6" s="1" customFormat="1">
      <c r="A14" s="65" t="s">
        <v>285</v>
      </c>
      <c r="B14" s="33" t="s">
        <v>731</v>
      </c>
      <c r="C14" s="15" t="s">
        <v>480</v>
      </c>
      <c r="D14" s="453">
        <v>3</v>
      </c>
      <c r="E14" s="49"/>
      <c r="F14" s="9"/>
    </row>
    <row r="15" spans="1:6" s="1" customFormat="1">
      <c r="A15" s="65" t="s">
        <v>295</v>
      </c>
      <c r="B15" s="15" t="s">
        <v>732</v>
      </c>
      <c r="C15" s="15" t="s">
        <v>480</v>
      </c>
      <c r="D15" s="453">
        <v>0</v>
      </c>
      <c r="E15" s="49"/>
      <c r="F15" s="9"/>
    </row>
    <row r="16" spans="1:6" s="1" customFormat="1">
      <c r="A16" s="65" t="s">
        <v>297</v>
      </c>
      <c r="B16" s="15" t="s">
        <v>733</v>
      </c>
      <c r="C16" s="15" t="s">
        <v>480</v>
      </c>
      <c r="D16" s="454">
        <f>SUM(D17,D18,D19)</f>
        <v>6</v>
      </c>
      <c r="E16" s="49"/>
    </row>
    <row r="17" spans="1:5" s="1" customFormat="1">
      <c r="A17" s="84" t="s">
        <v>734</v>
      </c>
      <c r="B17" s="70" t="s">
        <v>735</v>
      </c>
      <c r="C17" s="15" t="s">
        <v>480</v>
      </c>
      <c r="D17" s="455">
        <v>1</v>
      </c>
      <c r="E17" s="49"/>
    </row>
    <row r="18" spans="1:5" s="1" customFormat="1">
      <c r="A18" s="84" t="s">
        <v>736</v>
      </c>
      <c r="B18" s="70" t="s">
        <v>737</v>
      </c>
      <c r="C18" s="39" t="s">
        <v>480</v>
      </c>
      <c r="D18" s="455">
        <v>0</v>
      </c>
      <c r="E18" s="49"/>
    </row>
    <row r="19" spans="1:5" s="1" customFormat="1">
      <c r="A19" s="84" t="s">
        <v>738</v>
      </c>
      <c r="B19" s="70" t="s">
        <v>739</v>
      </c>
      <c r="C19" s="39" t="s">
        <v>480</v>
      </c>
      <c r="D19" s="455">
        <v>5</v>
      </c>
      <c r="E19" s="49"/>
    </row>
    <row r="20" spans="1:5" s="1" customFormat="1">
      <c r="A20" s="65" t="s">
        <v>16</v>
      </c>
      <c r="B20" s="15" t="s">
        <v>740</v>
      </c>
      <c r="C20" s="15" t="s">
        <v>480</v>
      </c>
      <c r="D20" s="453">
        <v>0</v>
      </c>
      <c r="E20" s="49"/>
    </row>
    <row r="21" spans="1:5" s="1" customFormat="1">
      <c r="A21" s="65" t="s">
        <v>18</v>
      </c>
      <c r="B21" s="15" t="s">
        <v>741</v>
      </c>
      <c r="C21" s="15" t="s">
        <v>480</v>
      </c>
      <c r="D21" s="453">
        <v>0</v>
      </c>
      <c r="E21" s="49"/>
    </row>
    <row r="22" spans="1:5" s="1" customFormat="1">
      <c r="A22" s="65" t="s">
        <v>20</v>
      </c>
      <c r="B22" s="15" t="s">
        <v>742</v>
      </c>
      <c r="C22" s="15" t="s">
        <v>480</v>
      </c>
      <c r="D22" s="454">
        <f>SUM(D23,D24,D25)</f>
        <v>18</v>
      </c>
      <c r="E22" s="49"/>
    </row>
    <row r="23" spans="1:5" s="1" customFormat="1">
      <c r="A23" s="84" t="s">
        <v>743</v>
      </c>
      <c r="B23" s="70" t="s">
        <v>735</v>
      </c>
      <c r="C23" s="15" t="s">
        <v>480</v>
      </c>
      <c r="D23" s="456">
        <v>6</v>
      </c>
      <c r="E23" s="49"/>
    </row>
    <row r="24" spans="1:5" s="1" customFormat="1">
      <c r="A24" s="84" t="s">
        <v>744</v>
      </c>
      <c r="B24" s="70" t="s">
        <v>745</v>
      </c>
      <c r="C24" s="39" t="s">
        <v>480</v>
      </c>
      <c r="D24" s="456">
        <v>6</v>
      </c>
      <c r="E24" s="49"/>
    </row>
    <row r="25" spans="1:5" s="1" customFormat="1">
      <c r="A25" s="84" t="s">
        <v>746</v>
      </c>
      <c r="B25" s="70" t="s">
        <v>739</v>
      </c>
      <c r="C25" s="39" t="s">
        <v>480</v>
      </c>
      <c r="D25" s="456">
        <v>6</v>
      </c>
      <c r="E25" s="49"/>
    </row>
    <row r="26" spans="1:5" s="1" customFormat="1">
      <c r="A26" s="65" t="s">
        <v>747</v>
      </c>
      <c r="B26" s="15" t="s">
        <v>517</v>
      </c>
      <c r="C26" s="15" t="s">
        <v>480</v>
      </c>
      <c r="D26" s="454">
        <f>SUM(D27,D28,D29,D30)</f>
        <v>8</v>
      </c>
      <c r="E26" s="49"/>
    </row>
    <row r="27" spans="1:5" s="1" customFormat="1">
      <c r="A27" s="84" t="s">
        <v>748</v>
      </c>
      <c r="B27" s="70" t="s">
        <v>749</v>
      </c>
      <c r="C27" s="39" t="s">
        <v>480</v>
      </c>
      <c r="D27" s="455">
        <v>0</v>
      </c>
      <c r="E27" s="49"/>
    </row>
    <row r="28" spans="1:5" s="1" customFormat="1">
      <c r="A28" s="84" t="s">
        <v>750</v>
      </c>
      <c r="B28" s="70" t="s">
        <v>751</v>
      </c>
      <c r="C28" s="39" t="s">
        <v>480</v>
      </c>
      <c r="D28" s="455">
        <v>0</v>
      </c>
      <c r="E28" s="49"/>
    </row>
    <row r="29" spans="1:5" s="1" customFormat="1">
      <c r="A29" s="84" t="s">
        <v>752</v>
      </c>
      <c r="B29" s="70" t="s">
        <v>753</v>
      </c>
      <c r="C29" s="39" t="s">
        <v>480</v>
      </c>
      <c r="D29" s="455">
        <v>8</v>
      </c>
      <c r="E29" s="49"/>
    </row>
    <row r="30" spans="1:5" s="1" customFormat="1">
      <c r="A30" s="84" t="s">
        <v>754</v>
      </c>
      <c r="B30" s="70" t="s">
        <v>755</v>
      </c>
      <c r="C30" s="39" t="s">
        <v>480</v>
      </c>
      <c r="D30" s="455">
        <v>0</v>
      </c>
      <c r="E30" s="49"/>
    </row>
    <row r="31" spans="1:5" s="1" customFormat="1">
      <c r="A31" s="65" t="s">
        <v>756</v>
      </c>
      <c r="B31" s="15" t="s">
        <v>757</v>
      </c>
      <c r="C31" s="15" t="s">
        <v>480</v>
      </c>
      <c r="D31" s="454">
        <f>SUM(D32,D34,D35,D36,D37)</f>
        <v>3</v>
      </c>
      <c r="E31" s="49"/>
    </row>
    <row r="32" spans="1:5" s="1" customFormat="1">
      <c r="A32" s="84" t="s">
        <v>758</v>
      </c>
      <c r="B32" s="70" t="s">
        <v>759</v>
      </c>
      <c r="C32" s="39" t="s">
        <v>480</v>
      </c>
      <c r="D32" s="455">
        <v>0</v>
      </c>
      <c r="E32" s="49"/>
    </row>
    <row r="33" spans="1:5" s="1" customFormat="1">
      <c r="A33" s="65" t="s">
        <v>760</v>
      </c>
      <c r="B33" s="33" t="s">
        <v>761</v>
      </c>
      <c r="C33" s="15" t="s">
        <v>480</v>
      </c>
      <c r="D33" s="457">
        <v>0</v>
      </c>
      <c r="E33" s="49"/>
    </row>
    <row r="34" spans="1:5" s="1" customFormat="1">
      <c r="A34" s="84" t="s">
        <v>762</v>
      </c>
      <c r="B34" s="70" t="s">
        <v>763</v>
      </c>
      <c r="C34" s="39" t="s">
        <v>480</v>
      </c>
      <c r="D34" s="455">
        <v>0</v>
      </c>
      <c r="E34" s="49"/>
    </row>
    <row r="35" spans="1:5" s="1" customFormat="1">
      <c r="A35" s="84" t="s">
        <v>764</v>
      </c>
      <c r="B35" s="70" t="s">
        <v>765</v>
      </c>
      <c r="C35" s="39" t="s">
        <v>480</v>
      </c>
      <c r="D35" s="455">
        <v>0</v>
      </c>
      <c r="E35" s="49"/>
    </row>
    <row r="36" spans="1:5" s="1" customFormat="1" ht="26.25" customHeight="1">
      <c r="A36" s="84" t="s">
        <v>766</v>
      </c>
      <c r="B36" s="103" t="s">
        <v>767</v>
      </c>
      <c r="C36" s="39" t="s">
        <v>480</v>
      </c>
      <c r="D36" s="455">
        <v>0</v>
      </c>
      <c r="E36" s="49"/>
    </row>
    <row r="37" spans="1:5" s="1" customFormat="1">
      <c r="A37" s="84" t="s">
        <v>768</v>
      </c>
      <c r="B37" s="70" t="s">
        <v>769</v>
      </c>
      <c r="C37" s="39" t="s">
        <v>480</v>
      </c>
      <c r="D37" s="455">
        <v>3</v>
      </c>
      <c r="E37" s="49"/>
    </row>
    <row r="38" spans="1:5" s="1" customFormat="1">
      <c r="A38" s="65" t="s">
        <v>770</v>
      </c>
      <c r="B38" s="15" t="s">
        <v>771</v>
      </c>
      <c r="C38" s="39" t="s">
        <v>480</v>
      </c>
      <c r="D38" s="455">
        <v>0</v>
      </c>
      <c r="E38" s="49"/>
    </row>
    <row r="39" spans="1:5" s="1" customFormat="1">
      <c r="A39" s="65" t="s">
        <v>772</v>
      </c>
      <c r="B39" s="15" t="s">
        <v>596</v>
      </c>
      <c r="C39" s="39" t="s">
        <v>480</v>
      </c>
      <c r="D39" s="453">
        <v>0</v>
      </c>
      <c r="E39" s="49"/>
    </row>
    <row r="40" spans="1:5" s="1" customFormat="1">
      <c r="A40" s="65" t="s">
        <v>351</v>
      </c>
      <c r="B40" s="236" t="s">
        <v>773</v>
      </c>
      <c r="C40" s="15" t="s">
        <v>480</v>
      </c>
      <c r="D40" s="458">
        <f>SUM(D41,D42,D43,D44)</f>
        <v>13.5</v>
      </c>
      <c r="E40" s="49"/>
    </row>
    <row r="41" spans="1:5" s="1" customFormat="1">
      <c r="A41" s="84" t="s">
        <v>300</v>
      </c>
      <c r="B41" s="70" t="s">
        <v>774</v>
      </c>
      <c r="C41" s="39" t="s">
        <v>480</v>
      </c>
      <c r="D41" s="455">
        <v>3</v>
      </c>
      <c r="E41" s="49"/>
    </row>
    <row r="42" spans="1:5" s="1" customFormat="1">
      <c r="A42" s="84" t="s">
        <v>354</v>
      </c>
      <c r="B42" s="70" t="s">
        <v>775</v>
      </c>
      <c r="C42" s="39" t="s">
        <v>480</v>
      </c>
      <c r="D42" s="455">
        <v>4</v>
      </c>
      <c r="E42" s="49"/>
    </row>
    <row r="43" spans="1:5" s="1" customFormat="1">
      <c r="A43" s="84" t="s">
        <v>356</v>
      </c>
      <c r="B43" s="70" t="s">
        <v>776</v>
      </c>
      <c r="C43" s="39" t="s">
        <v>480</v>
      </c>
      <c r="D43" s="455">
        <v>4.5</v>
      </c>
      <c r="E43" s="49"/>
    </row>
    <row r="44" spans="1:5" s="1" customFormat="1">
      <c r="A44" s="84" t="s">
        <v>358</v>
      </c>
      <c r="B44" s="70" t="s">
        <v>777</v>
      </c>
      <c r="C44" s="39" t="s">
        <v>480</v>
      </c>
      <c r="D44" s="455">
        <v>2</v>
      </c>
      <c r="E44" s="49"/>
    </row>
    <row r="45" spans="1:5" s="1" customFormat="1">
      <c r="A45" s="65" t="s">
        <v>364</v>
      </c>
      <c r="B45" s="41" t="s">
        <v>778</v>
      </c>
      <c r="C45" s="15" t="s">
        <v>480</v>
      </c>
      <c r="D45" s="459">
        <v>14</v>
      </c>
      <c r="E45" s="49"/>
    </row>
    <row r="46" spans="1:5" s="1" customFormat="1" ht="25.5">
      <c r="A46" s="152" t="s">
        <v>169</v>
      </c>
      <c r="B46" s="460" t="s">
        <v>779</v>
      </c>
      <c r="C46" s="153" t="s">
        <v>480</v>
      </c>
      <c r="D46" s="461">
        <v>12</v>
      </c>
      <c r="E46" s="49"/>
    </row>
    <row r="47" spans="1:5" s="1" customFormat="1" ht="26.25" thickBot="1">
      <c r="A47" s="110" t="s">
        <v>171</v>
      </c>
      <c r="B47" s="462" t="s">
        <v>780</v>
      </c>
      <c r="C47" s="110" t="s">
        <v>480</v>
      </c>
      <c r="D47" s="463">
        <v>5</v>
      </c>
      <c r="E47" s="49"/>
    </row>
    <row r="48" spans="1:5" s="1" customFormat="1">
      <c r="A48" s="464"/>
      <c r="B48" s="465"/>
      <c r="C48" s="464"/>
      <c r="D48" s="466"/>
      <c r="E48" s="49"/>
    </row>
  </sheetData>
  <sheetProtection algorithmName="SHA-512" hashValue="ckHEvncYGENmfCu4uLDvT3LrGOsT9a0UZyZkaoAL99eX/yoa3GWmtJTpJZcSBdvtlvY6wS2lAVNDLFicfmLozA==" saltValue="mvDyS+LBrE9BnZknFn55vcCCXrMR3HxGa2MMRMTaMhkJofsJzCgPaiYs/EwKIOJ0vj4YgPEjQKj6gyAaoP7bwQ==" spinCount="100000" sheet="1" objects="1" scenarios="1"/>
  <mergeCells count="5">
    <mergeCell ref="B8:D8"/>
    <mergeCell ref="A1:D1"/>
    <mergeCell ref="A2:D2"/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4"/>
  <sheetViews>
    <sheetView workbookViewId="0">
      <selection sqref="A1:Q1"/>
    </sheetView>
  </sheetViews>
  <sheetFormatPr defaultRowHeight="1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>
      <c r="A1" s="1010" t="s">
        <v>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2"/>
    </row>
    <row r="2" spans="1:19" s="1" customFormat="1">
      <c r="A2" s="1010" t="s">
        <v>1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2"/>
    </row>
    <row r="3" spans="1:19" s="1" customForma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5"/>
    </row>
    <row r="4" spans="1:19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>
      <c r="A5" s="1016" t="s">
        <v>781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8"/>
    </row>
    <row r="6" spans="1:19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>
      <c r="A8" s="467"/>
      <c r="B8" s="468"/>
      <c r="C8" s="468"/>
      <c r="D8" s="468"/>
      <c r="E8" s="468"/>
      <c r="F8" s="468"/>
      <c r="G8" s="468"/>
      <c r="H8" s="468"/>
      <c r="I8" s="468"/>
      <c r="J8" s="1112" t="s">
        <v>782</v>
      </c>
      <c r="K8" s="1112"/>
      <c r="L8" s="1112"/>
      <c r="M8" s="1112"/>
      <c r="N8" s="1112"/>
      <c r="O8" s="1112"/>
      <c r="P8" s="1112"/>
      <c r="Q8" s="1112"/>
      <c r="R8" s="469"/>
      <c r="S8" s="49"/>
    </row>
    <row r="9" spans="1:19" s="1" customFormat="1" ht="20.25" customHeight="1">
      <c r="A9" s="1088" t="s">
        <v>4</v>
      </c>
      <c r="B9" s="1107" t="s">
        <v>5</v>
      </c>
      <c r="C9" s="1109" t="s">
        <v>160</v>
      </c>
      <c r="D9" s="1091" t="s">
        <v>783</v>
      </c>
      <c r="E9" s="1088" t="s">
        <v>784</v>
      </c>
      <c r="F9" s="1086" t="s">
        <v>785</v>
      </c>
      <c r="G9" s="1086"/>
      <c r="H9" s="1086"/>
      <c r="I9" s="1086"/>
      <c r="J9" s="1086"/>
      <c r="K9" s="1086"/>
      <c r="L9" s="1086"/>
      <c r="M9" s="1086"/>
      <c r="N9" s="1087"/>
      <c r="O9" s="1088" t="s">
        <v>786</v>
      </c>
      <c r="P9" s="1091" t="s">
        <v>787</v>
      </c>
      <c r="Q9" s="1094" t="s">
        <v>492</v>
      </c>
      <c r="R9" s="470"/>
      <c r="S9" s="444"/>
    </row>
    <row r="10" spans="1:19" s="1" customFormat="1" ht="15" customHeight="1">
      <c r="A10" s="1089"/>
      <c r="B10" s="1075"/>
      <c r="C10" s="1110"/>
      <c r="D10" s="1092"/>
      <c r="E10" s="1089"/>
      <c r="F10" s="1097" t="s">
        <v>788</v>
      </c>
      <c r="G10" s="1100" t="s">
        <v>789</v>
      </c>
      <c r="H10" s="1100"/>
      <c r="I10" s="1100"/>
      <c r="J10" s="1101" t="s">
        <v>790</v>
      </c>
      <c r="K10" s="1102"/>
      <c r="L10" s="1102"/>
      <c r="M10" s="1102"/>
      <c r="N10" s="1103"/>
      <c r="O10" s="1089"/>
      <c r="P10" s="1092"/>
      <c r="Q10" s="1095"/>
      <c r="R10" s="470"/>
      <c r="S10" s="444"/>
    </row>
    <row r="11" spans="1:19" s="1" customFormat="1" ht="20.25" customHeight="1">
      <c r="A11" s="1089"/>
      <c r="B11" s="1075"/>
      <c r="C11" s="1110"/>
      <c r="D11" s="1092"/>
      <c r="E11" s="1089"/>
      <c r="F11" s="1098"/>
      <c r="G11" s="1100"/>
      <c r="H11" s="1100"/>
      <c r="I11" s="1100"/>
      <c r="J11" s="1104"/>
      <c r="K11" s="1105"/>
      <c r="L11" s="1105"/>
      <c r="M11" s="1105"/>
      <c r="N11" s="1106"/>
      <c r="O11" s="1089"/>
      <c r="P11" s="1092"/>
      <c r="Q11" s="1095"/>
      <c r="R11" s="470"/>
      <c r="S11" s="444"/>
    </row>
    <row r="12" spans="1:19" s="1" customFormat="1" ht="92.25" customHeight="1" thickBot="1">
      <c r="A12" s="1090"/>
      <c r="B12" s="1108"/>
      <c r="C12" s="1111"/>
      <c r="D12" s="1093"/>
      <c r="E12" s="1090"/>
      <c r="F12" s="1099"/>
      <c r="G12" s="471" t="s">
        <v>791</v>
      </c>
      <c r="H12" s="471" t="s">
        <v>792</v>
      </c>
      <c r="I12" s="471" t="s">
        <v>793</v>
      </c>
      <c r="J12" s="471" t="s">
        <v>794</v>
      </c>
      <c r="K12" s="471" t="s">
        <v>795</v>
      </c>
      <c r="L12" s="471" t="s">
        <v>796</v>
      </c>
      <c r="M12" s="472" t="s">
        <v>797</v>
      </c>
      <c r="N12" s="473" t="s">
        <v>798</v>
      </c>
      <c r="O12" s="1090"/>
      <c r="P12" s="1093"/>
      <c r="Q12" s="1096"/>
      <c r="R12" s="470"/>
      <c r="S12" s="474"/>
    </row>
    <row r="13" spans="1:19" s="1" customFormat="1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>
      <c r="A14" s="235" t="s">
        <v>347</v>
      </c>
      <c r="B14" s="482" t="s">
        <v>799</v>
      </c>
      <c r="C14" s="483" t="s">
        <v>645</v>
      </c>
      <c r="D14" s="484">
        <f>SUM(D15,D16,D17,D23:D29,D33)</f>
        <v>249.60999999999999</v>
      </c>
      <c r="E14" s="485">
        <f>SUM(E15,E16,E17,E23:E29,E33)</f>
        <v>215.31257869000001</v>
      </c>
      <c r="F14" s="486">
        <f t="shared" ref="F14:P14" si="0">SUM(F15,F16,F17,F23:F29,F33)</f>
        <v>25.315628380000003</v>
      </c>
      <c r="G14" s="486">
        <f t="shared" si="0"/>
        <v>26.798526419999998</v>
      </c>
      <c r="H14" s="486">
        <f t="shared" si="0"/>
        <v>4.2524571799999995</v>
      </c>
      <c r="I14" s="486">
        <f t="shared" si="0"/>
        <v>43.447644099999998</v>
      </c>
      <c r="J14" s="486">
        <f t="shared" si="0"/>
        <v>52.520239719999992</v>
      </c>
      <c r="K14" s="486">
        <f t="shared" si="0"/>
        <v>33.461940400000003</v>
      </c>
      <c r="L14" s="486">
        <f t="shared" si="0"/>
        <v>12.260967829999998</v>
      </c>
      <c r="M14" s="486">
        <f t="shared" si="0"/>
        <v>0</v>
      </c>
      <c r="N14" s="484">
        <f t="shared" si="0"/>
        <v>17.255174660000002</v>
      </c>
      <c r="O14" s="485">
        <f t="shared" si="0"/>
        <v>0</v>
      </c>
      <c r="P14" s="484">
        <f t="shared" si="0"/>
        <v>34.297421309999997</v>
      </c>
      <c r="Q14" s="487" t="s">
        <v>800</v>
      </c>
      <c r="R14" s="470"/>
      <c r="S14" s="49"/>
    </row>
    <row r="15" spans="1:19" s="1" customFormat="1">
      <c r="A15" s="146" t="s">
        <v>285</v>
      </c>
      <c r="B15" s="177" t="s">
        <v>801</v>
      </c>
      <c r="C15" s="488" t="s">
        <v>645</v>
      </c>
      <c r="D15" s="489">
        <v>39.65</v>
      </c>
      <c r="E15" s="490">
        <f>SUM(F15:N15)</f>
        <v>39.123804849999999</v>
      </c>
      <c r="F15" s="491">
        <f>$D15*F39/100</f>
        <v>1.0152779000000001</v>
      </c>
      <c r="G15" s="491">
        <f t="shared" ref="G15:P16" si="1">$D15*G39/100</f>
        <v>2.4081030999999999</v>
      </c>
      <c r="H15" s="491">
        <f t="shared" si="1"/>
        <v>2.6309360999999996</v>
      </c>
      <c r="I15" s="491">
        <f t="shared" si="1"/>
        <v>15.083097899999999</v>
      </c>
      <c r="J15" s="491">
        <f t="shared" si="1"/>
        <v>14.433075800000001</v>
      </c>
      <c r="K15" s="491">
        <f t="shared" si="1"/>
        <v>2.7237963999999999</v>
      </c>
      <c r="L15" s="491">
        <f t="shared" si="1"/>
        <v>0.13619775000000001</v>
      </c>
      <c r="M15" s="491">
        <f t="shared" si="1"/>
        <v>0</v>
      </c>
      <c r="N15" s="492">
        <f t="shared" si="1"/>
        <v>0.69331989999999988</v>
      </c>
      <c r="O15" s="490">
        <f t="shared" si="1"/>
        <v>0</v>
      </c>
      <c r="P15" s="492">
        <f>$D15*P39/100</f>
        <v>0.52619514999999994</v>
      </c>
      <c r="Q15" s="493"/>
      <c r="R15" s="470"/>
      <c r="S15" s="49"/>
    </row>
    <row r="16" spans="1:19" s="1" customFormat="1">
      <c r="A16" s="65" t="s">
        <v>295</v>
      </c>
      <c r="B16" s="494" t="s">
        <v>802</v>
      </c>
      <c r="C16" s="488" t="s">
        <v>645</v>
      </c>
      <c r="D16" s="489">
        <v>18.170000000000002</v>
      </c>
      <c r="E16" s="490">
        <f>SUM(F16:N16)</f>
        <v>15.24742818</v>
      </c>
      <c r="F16" s="491">
        <f>$D16*F40/100</f>
        <v>2.1029594600000001</v>
      </c>
      <c r="G16" s="491">
        <f t="shared" si="1"/>
        <v>2.1107543900000003</v>
      </c>
      <c r="H16" s="491">
        <f t="shared" si="1"/>
        <v>0.14032691000000003</v>
      </c>
      <c r="I16" s="491">
        <f t="shared" si="1"/>
        <v>2.4546761500000001</v>
      </c>
      <c r="J16" s="491">
        <f t="shared" si="1"/>
        <v>3.2960743400000001</v>
      </c>
      <c r="K16" s="491">
        <f t="shared" si="1"/>
        <v>2.660088</v>
      </c>
      <c r="L16" s="491">
        <f t="shared" si="1"/>
        <v>1.04928116</v>
      </c>
      <c r="M16" s="491">
        <f t="shared" si="1"/>
        <v>0</v>
      </c>
      <c r="N16" s="492">
        <f t="shared" si="1"/>
        <v>1.4332677700000003</v>
      </c>
      <c r="O16" s="490">
        <f t="shared" si="1"/>
        <v>0</v>
      </c>
      <c r="P16" s="492">
        <f t="shared" si="1"/>
        <v>2.9225718199999999</v>
      </c>
      <c r="Q16" s="493"/>
      <c r="R16" s="470"/>
      <c r="S16" s="49"/>
    </row>
    <row r="17" spans="1:19" s="1" customFormat="1">
      <c r="A17" s="65" t="s">
        <v>297</v>
      </c>
      <c r="B17" s="494" t="s">
        <v>803</v>
      </c>
      <c r="C17" s="488" t="s">
        <v>645</v>
      </c>
      <c r="D17" s="495">
        <f>SUM(D18:D22)</f>
        <v>22.65</v>
      </c>
      <c r="E17" s="490">
        <f>SUM(E18:E22)</f>
        <v>19.0068381</v>
      </c>
      <c r="F17" s="491">
        <f t="shared" ref="F17" si="2">SUM(F18:F22)</f>
        <v>2.6214656999999999</v>
      </c>
      <c r="G17" s="491">
        <f>SUM(G18:G22)</f>
        <v>2.6311825500000001</v>
      </c>
      <c r="H17" s="491">
        <f t="shared" ref="H17:P17" si="3">SUM(H18:H22)</f>
        <v>0.17492595</v>
      </c>
      <c r="I17" s="491">
        <f t="shared" si="3"/>
        <v>3.0599017499999999</v>
      </c>
      <c r="J17" s="491">
        <f t="shared" si="3"/>
        <v>4.1087553000000003</v>
      </c>
      <c r="K17" s="491">
        <f t="shared" si="3"/>
        <v>3.31596</v>
      </c>
      <c r="L17" s="491">
        <f t="shared" si="3"/>
        <v>1.3079921999999999</v>
      </c>
      <c r="M17" s="491">
        <f t="shared" si="3"/>
        <v>0</v>
      </c>
      <c r="N17" s="492">
        <f t="shared" si="3"/>
        <v>1.78665465</v>
      </c>
      <c r="O17" s="490">
        <f t="shared" si="3"/>
        <v>0</v>
      </c>
      <c r="P17" s="492">
        <f t="shared" si="3"/>
        <v>3.6431619</v>
      </c>
      <c r="Q17" s="493"/>
      <c r="R17" s="470"/>
      <c r="S17" s="49"/>
    </row>
    <row r="18" spans="1:19" s="1" customFormat="1">
      <c r="A18" s="65" t="s">
        <v>734</v>
      </c>
      <c r="B18" s="494" t="s">
        <v>804</v>
      </c>
      <c r="C18" s="488" t="s">
        <v>645</v>
      </c>
      <c r="D18" s="489">
        <v>12.14</v>
      </c>
      <c r="E18" s="490">
        <f>SUM(F18:N18)</f>
        <v>10.18732956</v>
      </c>
      <c r="F18" s="491">
        <f t="shared" ref="F18:P28" si="4">$D18*F41/100</f>
        <v>1.4050593200000001</v>
      </c>
      <c r="G18" s="491">
        <f t="shared" si="4"/>
        <v>1.4102673799999998</v>
      </c>
      <c r="H18" s="491">
        <f t="shared" si="4"/>
        <v>9.3757220000000002E-2</v>
      </c>
      <c r="I18" s="491">
        <f t="shared" si="4"/>
        <v>1.6400532999999999</v>
      </c>
      <c r="J18" s="491">
        <f t="shared" si="4"/>
        <v>2.2022202800000001</v>
      </c>
      <c r="K18" s="491">
        <f t="shared" si="4"/>
        <v>1.777296</v>
      </c>
      <c r="L18" s="491">
        <f t="shared" si="4"/>
        <v>0.70106071999999997</v>
      </c>
      <c r="M18" s="491">
        <f t="shared" si="4"/>
        <v>0</v>
      </c>
      <c r="N18" s="492">
        <f t="shared" si="4"/>
        <v>0.95761533999999993</v>
      </c>
      <c r="O18" s="490">
        <f t="shared" si="4"/>
        <v>0</v>
      </c>
      <c r="P18" s="492">
        <f t="shared" si="4"/>
        <v>1.9526704399999999</v>
      </c>
      <c r="Q18" s="493"/>
      <c r="R18" s="470"/>
      <c r="S18" s="49"/>
    </row>
    <row r="19" spans="1:19" s="1" customFormat="1">
      <c r="A19" s="65" t="s">
        <v>736</v>
      </c>
      <c r="B19" s="494" t="s">
        <v>805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>
      <c r="A20" s="65" t="s">
        <v>738</v>
      </c>
      <c r="B20" s="494" t="s">
        <v>806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>
      <c r="A21" s="65" t="s">
        <v>807</v>
      </c>
      <c r="B21" s="494" t="s">
        <v>808</v>
      </c>
      <c r="C21" s="488" t="s">
        <v>645</v>
      </c>
      <c r="D21" s="489">
        <v>0</v>
      </c>
      <c r="E21" s="490">
        <f t="shared" si="5"/>
        <v>0</v>
      </c>
      <c r="F21" s="491">
        <f t="shared" si="4"/>
        <v>0</v>
      </c>
      <c r="G21" s="491">
        <f t="shared" si="4"/>
        <v>0</v>
      </c>
      <c r="H21" s="491">
        <f t="shared" si="4"/>
        <v>0</v>
      </c>
      <c r="I21" s="491">
        <f t="shared" si="4"/>
        <v>0</v>
      </c>
      <c r="J21" s="491">
        <f t="shared" si="4"/>
        <v>0</v>
      </c>
      <c r="K21" s="491">
        <f t="shared" si="4"/>
        <v>0</v>
      </c>
      <c r="L21" s="491">
        <f t="shared" si="4"/>
        <v>0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>
      <c r="A22" s="65" t="s">
        <v>809</v>
      </c>
      <c r="B22" s="494" t="s">
        <v>810</v>
      </c>
      <c r="C22" s="488" t="s">
        <v>645</v>
      </c>
      <c r="D22" s="489">
        <v>10.51</v>
      </c>
      <c r="E22" s="490">
        <f t="shared" si="5"/>
        <v>8.8195085399999993</v>
      </c>
      <c r="F22" s="491">
        <f t="shared" si="4"/>
        <v>1.21640638</v>
      </c>
      <c r="G22" s="491">
        <f t="shared" si="4"/>
        <v>1.22091517</v>
      </c>
      <c r="H22" s="491">
        <f t="shared" si="4"/>
        <v>8.1168729999999994E-2</v>
      </c>
      <c r="I22" s="491">
        <f t="shared" si="4"/>
        <v>1.4198484499999997</v>
      </c>
      <c r="J22" s="491">
        <f t="shared" si="4"/>
        <v>1.90653502</v>
      </c>
      <c r="K22" s="491">
        <f t="shared" si="4"/>
        <v>1.538664</v>
      </c>
      <c r="L22" s="491">
        <f t="shared" si="4"/>
        <v>0.60693147999999997</v>
      </c>
      <c r="M22" s="491">
        <f t="shared" si="4"/>
        <v>0</v>
      </c>
      <c r="N22" s="492">
        <f t="shared" si="4"/>
        <v>0.82903930999999997</v>
      </c>
      <c r="O22" s="490">
        <f t="shared" si="4"/>
        <v>0</v>
      </c>
      <c r="P22" s="492">
        <f t="shared" si="4"/>
        <v>1.6904914599999998</v>
      </c>
      <c r="Q22" s="493"/>
      <c r="R22" s="470"/>
      <c r="S22" s="49"/>
    </row>
    <row r="23" spans="1:19" s="1" customFormat="1">
      <c r="A23" s="65" t="s">
        <v>16</v>
      </c>
      <c r="B23" s="494" t="s">
        <v>811</v>
      </c>
      <c r="C23" s="488" t="s">
        <v>645</v>
      </c>
      <c r="D23" s="496">
        <v>0.69</v>
      </c>
      <c r="E23" s="490">
        <f t="shared" si="5"/>
        <v>0.57901626000000006</v>
      </c>
      <c r="F23" s="491">
        <f t="shared" si="4"/>
        <v>7.9859219999999995E-2</v>
      </c>
      <c r="G23" s="491">
        <f t="shared" si="4"/>
        <v>8.0155229999999994E-2</v>
      </c>
      <c r="H23" s="491">
        <f t="shared" si="4"/>
        <v>5.3288700000000003E-3</v>
      </c>
      <c r="I23" s="491">
        <f t="shared" si="4"/>
        <v>9.321554999999998E-2</v>
      </c>
      <c r="J23" s="491">
        <f t="shared" si="4"/>
        <v>0.12516737999999999</v>
      </c>
      <c r="K23" s="491">
        <f t="shared" si="4"/>
        <v>0.10101599999999999</v>
      </c>
      <c r="L23" s="491">
        <f t="shared" si="4"/>
        <v>3.9846119999999999E-2</v>
      </c>
      <c r="M23" s="491">
        <f t="shared" si="4"/>
        <v>0</v>
      </c>
      <c r="N23" s="492">
        <f t="shared" si="4"/>
        <v>5.4427889999999993E-2</v>
      </c>
      <c r="O23" s="490">
        <f t="shared" si="4"/>
        <v>0</v>
      </c>
      <c r="P23" s="492">
        <f t="shared" si="4"/>
        <v>0.11098373999999998</v>
      </c>
      <c r="Q23" s="493"/>
      <c r="R23" s="470"/>
      <c r="S23" s="49"/>
    </row>
    <row r="24" spans="1:19" s="1" customFormat="1">
      <c r="A24" s="65" t="s">
        <v>18</v>
      </c>
      <c r="B24" s="494" t="s">
        <v>812</v>
      </c>
      <c r="C24" s="488" t="s">
        <v>645</v>
      </c>
      <c r="D24" s="496">
        <v>19.55</v>
      </c>
      <c r="E24" s="490">
        <f t="shared" si="5"/>
        <v>16.405460699999999</v>
      </c>
      <c r="F24" s="491">
        <f t="shared" si="4"/>
        <v>2.2626779000000004</v>
      </c>
      <c r="G24" s="491">
        <f t="shared" si="4"/>
        <v>2.2710648500000001</v>
      </c>
      <c r="H24" s="491">
        <f t="shared" si="4"/>
        <v>0.15098465</v>
      </c>
      <c r="I24" s="491">
        <f t="shared" si="4"/>
        <v>2.6411072500000001</v>
      </c>
      <c r="J24" s="491">
        <f t="shared" si="4"/>
        <v>3.5464091</v>
      </c>
      <c r="K24" s="491">
        <f t="shared" si="4"/>
        <v>2.8621200000000004</v>
      </c>
      <c r="L24" s="491">
        <f t="shared" si="4"/>
        <v>1.1289734</v>
      </c>
      <c r="M24" s="491">
        <f t="shared" si="4"/>
        <v>0</v>
      </c>
      <c r="N24" s="492">
        <f t="shared" si="4"/>
        <v>1.5421235500000001</v>
      </c>
      <c r="O24" s="490">
        <f t="shared" si="4"/>
        <v>0</v>
      </c>
      <c r="P24" s="492">
        <f t="shared" si="4"/>
        <v>3.1445392999999995</v>
      </c>
      <c r="Q24" s="493"/>
      <c r="R24" s="470"/>
      <c r="S24" s="49"/>
    </row>
    <row r="25" spans="1:19" s="1" customFormat="1">
      <c r="A25" s="65" t="s">
        <v>20</v>
      </c>
      <c r="B25" s="177" t="s">
        <v>813</v>
      </c>
      <c r="C25" s="488" t="s">
        <v>645</v>
      </c>
      <c r="D25" s="496">
        <v>6.51</v>
      </c>
      <c r="E25" s="490">
        <f t="shared" si="5"/>
        <v>5.4628925399999995</v>
      </c>
      <c r="F25" s="491">
        <f t="shared" si="4"/>
        <v>0.75345437999999998</v>
      </c>
      <c r="G25" s="491">
        <f t="shared" si="4"/>
        <v>0.75624716999999986</v>
      </c>
      <c r="H25" s="491">
        <f t="shared" si="4"/>
        <v>5.0276729999999999E-2</v>
      </c>
      <c r="I25" s="491">
        <f t="shared" si="4"/>
        <v>0.87946844999999996</v>
      </c>
      <c r="J25" s="491">
        <f t="shared" si="4"/>
        <v>1.1809270199999999</v>
      </c>
      <c r="K25" s="491">
        <f t="shared" si="4"/>
        <v>0.95306399999999991</v>
      </c>
      <c r="L25" s="491">
        <f t="shared" si="4"/>
        <v>0.37593947999999999</v>
      </c>
      <c r="M25" s="491">
        <f t="shared" si="4"/>
        <v>0</v>
      </c>
      <c r="N25" s="492">
        <f t="shared" si="4"/>
        <v>0.51351530999999995</v>
      </c>
      <c r="O25" s="490">
        <f t="shared" si="4"/>
        <v>0</v>
      </c>
      <c r="P25" s="492">
        <f t="shared" si="4"/>
        <v>1.0471074599999999</v>
      </c>
      <c r="Q25" s="493"/>
      <c r="R25" s="470"/>
      <c r="S25" s="49"/>
    </row>
    <row r="26" spans="1:19" s="1" customFormat="1">
      <c r="A26" s="65" t="s">
        <v>747</v>
      </c>
      <c r="B26" s="494" t="s">
        <v>814</v>
      </c>
      <c r="C26" s="488" t="s">
        <v>645</v>
      </c>
      <c r="D26" s="489">
        <v>102.88</v>
      </c>
      <c r="E26" s="490">
        <f t="shared" si="5"/>
        <v>86.332163520000009</v>
      </c>
      <c r="F26" s="491">
        <f t="shared" si="4"/>
        <v>11.90712544</v>
      </c>
      <c r="G26" s="491">
        <f t="shared" si="4"/>
        <v>11.951260959999999</v>
      </c>
      <c r="H26" s="491">
        <f t="shared" si="4"/>
        <v>0.79454223999999996</v>
      </c>
      <c r="I26" s="491">
        <f t="shared" si="4"/>
        <v>13.898573599999997</v>
      </c>
      <c r="J26" s="491">
        <f t="shared" si="4"/>
        <v>18.662637759999999</v>
      </c>
      <c r="K26" s="491">
        <f t="shared" si="4"/>
        <v>15.061631999999999</v>
      </c>
      <c r="L26" s="491">
        <f t="shared" si="4"/>
        <v>5.9411142399999992</v>
      </c>
      <c r="M26" s="491">
        <f t="shared" si="4"/>
        <v>0</v>
      </c>
      <c r="N26" s="492">
        <f t="shared" si="4"/>
        <v>8.115277279999999</v>
      </c>
      <c r="O26" s="490">
        <f t="shared" si="4"/>
        <v>0</v>
      </c>
      <c r="P26" s="492">
        <f t="shared" si="4"/>
        <v>16.547836479999997</v>
      </c>
      <c r="Q26" s="493"/>
      <c r="R26" s="470"/>
      <c r="S26" s="49"/>
    </row>
    <row r="27" spans="1:19" s="1" customFormat="1">
      <c r="A27" s="65" t="s">
        <v>756</v>
      </c>
      <c r="B27" s="284" t="s">
        <v>815</v>
      </c>
      <c r="C27" s="488" t="s">
        <v>645</v>
      </c>
      <c r="D27" s="496">
        <v>32.229999999999997</v>
      </c>
      <c r="E27" s="490">
        <f t="shared" si="5"/>
        <v>27.045933420000001</v>
      </c>
      <c r="F27" s="491">
        <f t="shared" si="4"/>
        <v>3.7302357399999999</v>
      </c>
      <c r="G27" s="491">
        <f t="shared" si="4"/>
        <v>3.7440624099999997</v>
      </c>
      <c r="H27" s="491">
        <f t="shared" si="4"/>
        <v>0.24891228999999995</v>
      </c>
      <c r="I27" s="491">
        <f t="shared" si="4"/>
        <v>4.3541118499999989</v>
      </c>
      <c r="J27" s="491">
        <f t="shared" si="4"/>
        <v>5.8465864600000002</v>
      </c>
      <c r="K27" s="491">
        <f t="shared" si="4"/>
        <v>4.7184720000000002</v>
      </c>
      <c r="L27" s="491">
        <f t="shared" si="4"/>
        <v>1.8612180399999998</v>
      </c>
      <c r="M27" s="491">
        <f t="shared" si="4"/>
        <v>0</v>
      </c>
      <c r="N27" s="492">
        <f t="shared" si="4"/>
        <v>2.5423346299999996</v>
      </c>
      <c r="O27" s="490">
        <f t="shared" si="4"/>
        <v>0</v>
      </c>
      <c r="P27" s="492">
        <f t="shared" si="4"/>
        <v>5.1840665799999988</v>
      </c>
      <c r="Q27" s="493"/>
      <c r="R27" s="470"/>
      <c r="S27" s="49"/>
    </row>
    <row r="28" spans="1:19" s="1" customFormat="1">
      <c r="A28" s="65" t="s">
        <v>770</v>
      </c>
      <c r="B28" s="284" t="s">
        <v>816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>
      <c r="A29" s="65" t="s">
        <v>772</v>
      </c>
      <c r="B29" s="284" t="s">
        <v>817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>
      <c r="A30" s="65" t="s">
        <v>818</v>
      </c>
      <c r="B30" s="284" t="s">
        <v>819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>
      <c r="A31" s="65" t="s">
        <v>820</v>
      </c>
      <c r="B31" s="284" t="s">
        <v>821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>
      <c r="A32" s="65" t="s">
        <v>822</v>
      </c>
      <c r="B32" s="284" t="s">
        <v>823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>
      <c r="A33" s="65" t="s">
        <v>824</v>
      </c>
      <c r="B33" s="284" t="s">
        <v>825</v>
      </c>
      <c r="C33" s="488" t="s">
        <v>645</v>
      </c>
      <c r="D33" s="497">
        <f>SUM(D34:D37)</f>
        <v>7.28</v>
      </c>
      <c r="E33" s="498">
        <f>SUM(E34:E37)</f>
        <v>6.1090411200000005</v>
      </c>
      <c r="F33" s="316">
        <f t="shared" ref="F33:P33" si="8">SUM(F34:F37)</f>
        <v>0.84257263999999998</v>
      </c>
      <c r="G33" s="316">
        <f>SUM(G34:G37)</f>
        <v>0.84569576000000002</v>
      </c>
      <c r="H33" s="316">
        <f t="shared" si="8"/>
        <v>5.622344E-2</v>
      </c>
      <c r="I33" s="316">
        <f t="shared" si="8"/>
        <v>0.98349159999999991</v>
      </c>
      <c r="J33" s="316">
        <f t="shared" si="8"/>
        <v>1.3206065599999999</v>
      </c>
      <c r="K33" s="316">
        <f t="shared" si="8"/>
        <v>1.0657920000000001</v>
      </c>
      <c r="L33" s="316">
        <f t="shared" si="8"/>
        <v>0.42040544000000002</v>
      </c>
      <c r="M33" s="316">
        <f t="shared" si="8"/>
        <v>0</v>
      </c>
      <c r="N33" s="499">
        <f t="shared" si="8"/>
        <v>0.57425367999999999</v>
      </c>
      <c r="O33" s="498">
        <f t="shared" si="8"/>
        <v>0</v>
      </c>
      <c r="P33" s="499">
        <f t="shared" si="8"/>
        <v>1.1709588799999999</v>
      </c>
      <c r="Q33" s="493"/>
      <c r="R33" s="470"/>
      <c r="S33" s="49"/>
    </row>
    <row r="34" spans="1:19" s="1" customFormat="1">
      <c r="A34" s="65" t="s">
        <v>826</v>
      </c>
      <c r="B34" s="284" t="s">
        <v>827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>
      <c r="A35" s="65" t="s">
        <v>828</v>
      </c>
      <c r="B35" s="284" t="s">
        <v>829</v>
      </c>
      <c r="C35" s="488" t="s">
        <v>645</v>
      </c>
      <c r="D35" s="496">
        <v>6.45</v>
      </c>
      <c r="E35" s="490">
        <f t="shared" si="5"/>
        <v>5.4125433000000003</v>
      </c>
      <c r="F35" s="491">
        <f t="shared" si="9"/>
        <v>0.74651009999999995</v>
      </c>
      <c r="G35" s="491">
        <f t="shared" si="9"/>
        <v>0.74927715000000006</v>
      </c>
      <c r="H35" s="491">
        <f t="shared" si="9"/>
        <v>4.9813349999999999E-2</v>
      </c>
      <c r="I35" s="491">
        <f t="shared" si="9"/>
        <v>0.87136274999999996</v>
      </c>
      <c r="J35" s="491">
        <f t="shared" si="9"/>
        <v>1.1700428999999999</v>
      </c>
      <c r="K35" s="491">
        <f t="shared" si="9"/>
        <v>0.94428000000000012</v>
      </c>
      <c r="L35" s="491">
        <f t="shared" si="9"/>
        <v>0.37247460000000004</v>
      </c>
      <c r="M35" s="491">
        <f t="shared" si="9"/>
        <v>0</v>
      </c>
      <c r="N35" s="492">
        <f t="shared" si="9"/>
        <v>0.50878245</v>
      </c>
      <c r="O35" s="490">
        <f t="shared" si="9"/>
        <v>0</v>
      </c>
      <c r="P35" s="492">
        <f t="shared" si="9"/>
        <v>1.0374566999999999</v>
      </c>
      <c r="Q35" s="493"/>
      <c r="R35" s="470"/>
      <c r="S35" s="49"/>
    </row>
    <row r="36" spans="1:19" s="1" customFormat="1">
      <c r="A36" s="65" t="s">
        <v>830</v>
      </c>
      <c r="B36" s="284" t="s">
        <v>831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>
      <c r="A37" s="65" t="s">
        <v>832</v>
      </c>
      <c r="B37" s="501" t="s">
        <v>833</v>
      </c>
      <c r="C37" s="488" t="s">
        <v>645</v>
      </c>
      <c r="D37" s="496">
        <v>0.83</v>
      </c>
      <c r="E37" s="490">
        <f t="shared" si="5"/>
        <v>0.69649781999999993</v>
      </c>
      <c r="F37" s="491">
        <f t="shared" si="9"/>
        <v>9.6062540000000002E-2</v>
      </c>
      <c r="G37" s="491">
        <f t="shared" si="9"/>
        <v>9.6418609999999988E-2</v>
      </c>
      <c r="H37" s="491">
        <f t="shared" si="9"/>
        <v>6.4100899999999994E-3</v>
      </c>
      <c r="I37" s="491">
        <f t="shared" si="9"/>
        <v>0.11212884999999999</v>
      </c>
      <c r="J37" s="491">
        <f t="shared" si="9"/>
        <v>0.15056365999999999</v>
      </c>
      <c r="K37" s="491">
        <f t="shared" si="9"/>
        <v>0.121512</v>
      </c>
      <c r="L37" s="491">
        <f t="shared" si="9"/>
        <v>4.7930839999999995E-2</v>
      </c>
      <c r="M37" s="491">
        <f t="shared" si="9"/>
        <v>0</v>
      </c>
      <c r="N37" s="492">
        <f t="shared" si="9"/>
        <v>6.5471229999999991E-2</v>
      </c>
      <c r="O37" s="490">
        <f t="shared" si="9"/>
        <v>0</v>
      </c>
      <c r="P37" s="492">
        <f t="shared" si="9"/>
        <v>0.13350217999999997</v>
      </c>
      <c r="Q37" s="502"/>
      <c r="R37" s="470"/>
      <c r="S37" s="49"/>
    </row>
    <row r="38" spans="1:19" s="1" customFormat="1" ht="26.25" thickBot="1">
      <c r="A38" s="218" t="s">
        <v>351</v>
      </c>
      <c r="B38" s="366" t="s">
        <v>834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>
      <c r="A39" s="65" t="s">
        <v>300</v>
      </c>
      <c r="B39" s="510" t="s">
        <v>835</v>
      </c>
      <c r="C39" s="503" t="s">
        <v>836</v>
      </c>
      <c r="D39" s="81">
        <f>SUM(E39,O39,P39)</f>
        <v>100.00000000000001</v>
      </c>
      <c r="E39" s="511">
        <f>SUM(F39:N39)</f>
        <v>98.672900000000013</v>
      </c>
      <c r="F39" s="372">
        <v>2.5606</v>
      </c>
      <c r="G39" s="512">
        <v>6.0734000000000004</v>
      </c>
      <c r="H39" s="512">
        <v>6.6353999999999997</v>
      </c>
      <c r="I39" s="512">
        <v>38.040599999999998</v>
      </c>
      <c r="J39" s="512">
        <v>36.401200000000003</v>
      </c>
      <c r="K39" s="512">
        <v>6.8696000000000002</v>
      </c>
      <c r="L39" s="512">
        <v>0.34350000000000003</v>
      </c>
      <c r="M39" s="512">
        <v>0</v>
      </c>
      <c r="N39" s="513">
        <v>1.7485999999999999</v>
      </c>
      <c r="O39" s="514">
        <v>0</v>
      </c>
      <c r="P39" s="515">
        <v>1.3270999999999999</v>
      </c>
      <c r="Q39" s="509"/>
      <c r="R39" s="470"/>
      <c r="S39" s="49"/>
    </row>
    <row r="40" spans="1:19" s="1" customFormat="1">
      <c r="A40" s="65" t="s">
        <v>354</v>
      </c>
      <c r="B40" s="510" t="s">
        <v>837</v>
      </c>
      <c r="C40" s="503" t="s">
        <v>836</v>
      </c>
      <c r="D40" s="504">
        <f t="shared" ref="D40:D58" si="10">SUM(E40,O40,P40)</f>
        <v>99.999999999999986</v>
      </c>
      <c r="E40" s="516">
        <f t="shared" ref="E40:E58" si="11">SUM(F40:N40)</f>
        <v>83.915399999999991</v>
      </c>
      <c r="F40" s="372">
        <v>11.5738</v>
      </c>
      <c r="G40" s="512">
        <v>11.6167</v>
      </c>
      <c r="H40" s="512">
        <v>0.77229999999999999</v>
      </c>
      <c r="I40" s="512">
        <v>13.509499999999999</v>
      </c>
      <c r="J40" s="512">
        <v>18.1402</v>
      </c>
      <c r="K40" s="512">
        <v>14.64</v>
      </c>
      <c r="L40" s="512">
        <v>5.7747999999999999</v>
      </c>
      <c r="M40" s="512">
        <v>0</v>
      </c>
      <c r="N40" s="513">
        <v>7.8880999999999997</v>
      </c>
      <c r="O40" s="517">
        <v>0</v>
      </c>
      <c r="P40" s="513">
        <v>16.084599999999998</v>
      </c>
      <c r="Q40" s="509"/>
      <c r="R40" s="470"/>
      <c r="S40" s="49"/>
    </row>
    <row r="41" spans="1:19" s="1" customFormat="1">
      <c r="A41" s="65" t="s">
        <v>356</v>
      </c>
      <c r="B41" s="510" t="s">
        <v>838</v>
      </c>
      <c r="C41" s="503" t="s">
        <v>836</v>
      </c>
      <c r="D41" s="504">
        <f t="shared" si="10"/>
        <v>99.999999999999986</v>
      </c>
      <c r="E41" s="516">
        <f t="shared" si="11"/>
        <v>83.915399999999991</v>
      </c>
      <c r="F41" s="372">
        <v>11.5738</v>
      </c>
      <c r="G41" s="512">
        <v>11.6167</v>
      </c>
      <c r="H41" s="512">
        <v>0.77229999999999999</v>
      </c>
      <c r="I41" s="512">
        <v>13.509499999999999</v>
      </c>
      <c r="J41" s="512">
        <v>18.1402</v>
      </c>
      <c r="K41" s="512">
        <v>14.64</v>
      </c>
      <c r="L41" s="512">
        <v>5.7747999999999999</v>
      </c>
      <c r="M41" s="512">
        <v>0</v>
      </c>
      <c r="N41" s="513">
        <v>7.8880999999999997</v>
      </c>
      <c r="O41" s="517">
        <v>0</v>
      </c>
      <c r="P41" s="513">
        <v>16.084599999999998</v>
      </c>
      <c r="Q41" s="509"/>
      <c r="R41" s="470"/>
      <c r="S41" s="49"/>
    </row>
    <row r="42" spans="1:19" s="1" customFormat="1">
      <c r="A42" s="152" t="s">
        <v>358</v>
      </c>
      <c r="B42" s="510" t="s">
        <v>839</v>
      </c>
      <c r="C42" s="503" t="s">
        <v>836</v>
      </c>
      <c r="D42" s="504">
        <f t="shared" si="10"/>
        <v>99.999999999999986</v>
      </c>
      <c r="E42" s="516">
        <f t="shared" si="11"/>
        <v>83.915399999999991</v>
      </c>
      <c r="F42" s="372">
        <v>11.5738</v>
      </c>
      <c r="G42" s="512">
        <v>11.6167</v>
      </c>
      <c r="H42" s="512">
        <v>0.77229999999999999</v>
      </c>
      <c r="I42" s="512">
        <v>13.509499999999999</v>
      </c>
      <c r="J42" s="512">
        <v>18.1402</v>
      </c>
      <c r="K42" s="512">
        <v>14.64</v>
      </c>
      <c r="L42" s="512">
        <v>5.7747999999999999</v>
      </c>
      <c r="M42" s="512">
        <v>0</v>
      </c>
      <c r="N42" s="513">
        <v>7.8880999999999997</v>
      </c>
      <c r="O42" s="517">
        <v>0</v>
      </c>
      <c r="P42" s="513">
        <v>16.084599999999998</v>
      </c>
      <c r="Q42" s="509"/>
      <c r="R42" s="470"/>
      <c r="S42" s="49"/>
    </row>
    <row r="43" spans="1:19" s="1" customFormat="1">
      <c r="A43" s="65" t="s">
        <v>360</v>
      </c>
      <c r="B43" s="510" t="s">
        <v>840</v>
      </c>
      <c r="C43" s="503" t="s">
        <v>836</v>
      </c>
      <c r="D43" s="504">
        <f t="shared" si="10"/>
        <v>99.999999999999986</v>
      </c>
      <c r="E43" s="516">
        <f t="shared" si="11"/>
        <v>83.915399999999991</v>
      </c>
      <c r="F43" s="372">
        <v>11.5738</v>
      </c>
      <c r="G43" s="512">
        <v>11.6167</v>
      </c>
      <c r="H43" s="512">
        <v>0.77229999999999999</v>
      </c>
      <c r="I43" s="512">
        <v>13.509499999999999</v>
      </c>
      <c r="J43" s="512">
        <v>18.1402</v>
      </c>
      <c r="K43" s="512">
        <v>14.64</v>
      </c>
      <c r="L43" s="512">
        <v>5.7747999999999999</v>
      </c>
      <c r="M43" s="512">
        <v>0</v>
      </c>
      <c r="N43" s="513">
        <v>7.8880999999999997</v>
      </c>
      <c r="O43" s="517">
        <v>0</v>
      </c>
      <c r="P43" s="513">
        <v>16.084599999999998</v>
      </c>
      <c r="Q43" s="509"/>
      <c r="R43" s="470"/>
      <c r="S43" s="49"/>
    </row>
    <row r="44" spans="1:19" s="1" customFormat="1">
      <c r="A44" s="65" t="s">
        <v>841</v>
      </c>
      <c r="B44" s="510" t="s">
        <v>842</v>
      </c>
      <c r="C44" s="503" t="s">
        <v>836</v>
      </c>
      <c r="D44" s="504">
        <f t="shared" si="10"/>
        <v>99.999999999999986</v>
      </c>
      <c r="E44" s="516">
        <f t="shared" si="11"/>
        <v>83.915399999999991</v>
      </c>
      <c r="F44" s="372">
        <v>11.5738</v>
      </c>
      <c r="G44" s="512">
        <v>11.6167</v>
      </c>
      <c r="H44" s="512">
        <v>0.77229999999999999</v>
      </c>
      <c r="I44" s="512">
        <v>13.509499999999999</v>
      </c>
      <c r="J44" s="512">
        <v>18.1402</v>
      </c>
      <c r="K44" s="512">
        <v>14.64</v>
      </c>
      <c r="L44" s="512">
        <v>5.7747999999999999</v>
      </c>
      <c r="M44" s="512">
        <v>0</v>
      </c>
      <c r="N44" s="513">
        <v>7.8880999999999997</v>
      </c>
      <c r="O44" s="517">
        <v>0</v>
      </c>
      <c r="P44" s="513">
        <v>16.084599999999998</v>
      </c>
      <c r="Q44" s="509"/>
      <c r="R44" s="470"/>
      <c r="S44" s="49"/>
    </row>
    <row r="45" spans="1:19" s="1" customFormat="1">
      <c r="A45" s="65" t="s">
        <v>843</v>
      </c>
      <c r="B45" s="510" t="s">
        <v>844</v>
      </c>
      <c r="C45" s="503" t="s">
        <v>836</v>
      </c>
      <c r="D45" s="504">
        <f t="shared" si="10"/>
        <v>99.999999999999986</v>
      </c>
      <c r="E45" s="516">
        <f t="shared" si="11"/>
        <v>83.915399999999991</v>
      </c>
      <c r="F45" s="372">
        <v>11.5738</v>
      </c>
      <c r="G45" s="512">
        <v>11.6167</v>
      </c>
      <c r="H45" s="512">
        <v>0.77229999999999999</v>
      </c>
      <c r="I45" s="512">
        <v>13.509499999999999</v>
      </c>
      <c r="J45" s="512">
        <v>18.1402</v>
      </c>
      <c r="K45" s="512">
        <v>14.64</v>
      </c>
      <c r="L45" s="512">
        <v>5.7747999999999999</v>
      </c>
      <c r="M45" s="512">
        <v>0</v>
      </c>
      <c r="N45" s="513">
        <v>7.8880999999999997</v>
      </c>
      <c r="O45" s="517">
        <v>0</v>
      </c>
      <c r="P45" s="513">
        <v>16.084599999999998</v>
      </c>
      <c r="Q45" s="509"/>
      <c r="R45" s="470"/>
      <c r="S45" s="49"/>
    </row>
    <row r="46" spans="1:19" s="1" customFormat="1">
      <c r="A46" s="152" t="s">
        <v>845</v>
      </c>
      <c r="B46" s="510" t="s">
        <v>846</v>
      </c>
      <c r="C46" s="503" t="s">
        <v>836</v>
      </c>
      <c r="D46" s="504">
        <f t="shared" si="10"/>
        <v>99.999999999999986</v>
      </c>
      <c r="E46" s="516">
        <f t="shared" si="11"/>
        <v>83.915399999999991</v>
      </c>
      <c r="F46" s="372">
        <v>11.5738</v>
      </c>
      <c r="G46" s="512">
        <v>11.6167</v>
      </c>
      <c r="H46" s="512">
        <v>0.77229999999999999</v>
      </c>
      <c r="I46" s="512">
        <v>13.509499999999999</v>
      </c>
      <c r="J46" s="512">
        <v>18.1402</v>
      </c>
      <c r="K46" s="512">
        <v>14.64</v>
      </c>
      <c r="L46" s="512">
        <v>5.7747999999999999</v>
      </c>
      <c r="M46" s="512">
        <v>0</v>
      </c>
      <c r="N46" s="513">
        <v>7.8880999999999997</v>
      </c>
      <c r="O46" s="517">
        <v>0</v>
      </c>
      <c r="P46" s="513">
        <v>16.084599999999998</v>
      </c>
      <c r="Q46" s="509"/>
      <c r="R46" s="470"/>
      <c r="S46" s="49"/>
    </row>
    <row r="47" spans="1:19" s="1" customFormat="1">
      <c r="A47" s="152" t="s">
        <v>847</v>
      </c>
      <c r="B47" s="510" t="s">
        <v>848</v>
      </c>
      <c r="C47" s="503" t="s">
        <v>836</v>
      </c>
      <c r="D47" s="504">
        <f t="shared" si="10"/>
        <v>99.999999999999986</v>
      </c>
      <c r="E47" s="516">
        <f t="shared" si="11"/>
        <v>83.915399999999991</v>
      </c>
      <c r="F47" s="372">
        <v>11.5738</v>
      </c>
      <c r="G47" s="512">
        <v>11.6167</v>
      </c>
      <c r="H47" s="512">
        <v>0.77229999999999999</v>
      </c>
      <c r="I47" s="512">
        <v>13.509499999999999</v>
      </c>
      <c r="J47" s="512">
        <v>18.1402</v>
      </c>
      <c r="K47" s="512">
        <v>14.64</v>
      </c>
      <c r="L47" s="512">
        <v>5.7747999999999999</v>
      </c>
      <c r="M47" s="512">
        <v>0</v>
      </c>
      <c r="N47" s="513">
        <v>7.8880999999999997</v>
      </c>
      <c r="O47" s="517">
        <v>0</v>
      </c>
      <c r="P47" s="513">
        <v>16.084599999999998</v>
      </c>
      <c r="Q47" s="509"/>
      <c r="R47" s="470"/>
      <c r="S47" s="49"/>
    </row>
    <row r="48" spans="1:19" s="1" customFormat="1">
      <c r="A48" s="65" t="s">
        <v>849</v>
      </c>
      <c r="B48" s="510" t="s">
        <v>850</v>
      </c>
      <c r="C48" s="503" t="s">
        <v>836</v>
      </c>
      <c r="D48" s="504">
        <f t="shared" si="10"/>
        <v>99.999999999999986</v>
      </c>
      <c r="E48" s="516">
        <f t="shared" si="11"/>
        <v>83.915399999999991</v>
      </c>
      <c r="F48" s="372">
        <v>11.5738</v>
      </c>
      <c r="G48" s="512">
        <v>11.6167</v>
      </c>
      <c r="H48" s="512">
        <v>0.77229999999999999</v>
      </c>
      <c r="I48" s="512">
        <v>13.509499999999999</v>
      </c>
      <c r="J48" s="512">
        <v>18.1402</v>
      </c>
      <c r="K48" s="512">
        <v>14.64</v>
      </c>
      <c r="L48" s="512">
        <v>5.7747999999999999</v>
      </c>
      <c r="M48" s="512">
        <v>0</v>
      </c>
      <c r="N48" s="513">
        <v>7.8880999999999997</v>
      </c>
      <c r="O48" s="517">
        <v>0</v>
      </c>
      <c r="P48" s="513">
        <v>16.084599999999998</v>
      </c>
      <c r="Q48" s="509"/>
      <c r="R48" s="470"/>
      <c r="S48" s="49"/>
    </row>
    <row r="49" spans="1:19" s="1" customFormat="1">
      <c r="A49" s="65" t="s">
        <v>851</v>
      </c>
      <c r="B49" s="510" t="s">
        <v>852</v>
      </c>
      <c r="C49" s="503" t="s">
        <v>836</v>
      </c>
      <c r="D49" s="504">
        <f t="shared" si="10"/>
        <v>99.999999999999986</v>
      </c>
      <c r="E49" s="516">
        <f t="shared" si="11"/>
        <v>83.915399999999991</v>
      </c>
      <c r="F49" s="372">
        <v>11.5738</v>
      </c>
      <c r="G49" s="512">
        <v>11.6167</v>
      </c>
      <c r="H49" s="512">
        <v>0.77229999999999999</v>
      </c>
      <c r="I49" s="512">
        <v>13.509499999999999</v>
      </c>
      <c r="J49" s="512">
        <v>18.1402</v>
      </c>
      <c r="K49" s="512">
        <v>14.64</v>
      </c>
      <c r="L49" s="512">
        <v>5.7747999999999999</v>
      </c>
      <c r="M49" s="512">
        <v>0</v>
      </c>
      <c r="N49" s="513">
        <v>7.8880999999999997</v>
      </c>
      <c r="O49" s="517">
        <v>0</v>
      </c>
      <c r="P49" s="513">
        <v>16.084599999999998</v>
      </c>
      <c r="Q49" s="509"/>
      <c r="R49" s="470"/>
      <c r="S49" s="49"/>
    </row>
    <row r="50" spans="1:19" s="1" customFormat="1">
      <c r="A50" s="65" t="s">
        <v>853</v>
      </c>
      <c r="B50" s="510" t="s">
        <v>854</v>
      </c>
      <c r="C50" s="503" t="s">
        <v>836</v>
      </c>
      <c r="D50" s="504">
        <f t="shared" si="10"/>
        <v>99.999999999999986</v>
      </c>
      <c r="E50" s="516">
        <f t="shared" si="11"/>
        <v>83.915399999999991</v>
      </c>
      <c r="F50" s="372">
        <v>11.5738</v>
      </c>
      <c r="G50" s="512">
        <v>11.6167</v>
      </c>
      <c r="H50" s="512">
        <v>0.77229999999999999</v>
      </c>
      <c r="I50" s="512">
        <v>13.509499999999999</v>
      </c>
      <c r="J50" s="512">
        <v>18.1402</v>
      </c>
      <c r="K50" s="512">
        <v>14.64</v>
      </c>
      <c r="L50" s="512">
        <v>5.7747999999999999</v>
      </c>
      <c r="M50" s="512">
        <v>0</v>
      </c>
      <c r="N50" s="513">
        <v>7.8880999999999997</v>
      </c>
      <c r="O50" s="517">
        <v>0</v>
      </c>
      <c r="P50" s="513">
        <v>16.084599999999998</v>
      </c>
      <c r="Q50" s="509"/>
      <c r="R50" s="470"/>
      <c r="S50" s="49"/>
    </row>
    <row r="51" spans="1:19" s="1" customFormat="1">
      <c r="A51" s="152" t="s">
        <v>855</v>
      </c>
      <c r="B51" s="510" t="s">
        <v>856</v>
      </c>
      <c r="C51" s="503" t="s">
        <v>836</v>
      </c>
      <c r="D51" s="504">
        <f t="shared" si="10"/>
        <v>99.999999999999986</v>
      </c>
      <c r="E51" s="516">
        <f t="shared" si="11"/>
        <v>83.915399999999991</v>
      </c>
      <c r="F51" s="372">
        <v>11.5738</v>
      </c>
      <c r="G51" s="512">
        <v>11.6167</v>
      </c>
      <c r="H51" s="512">
        <v>0.77229999999999999</v>
      </c>
      <c r="I51" s="512">
        <v>13.509499999999999</v>
      </c>
      <c r="J51" s="512">
        <v>18.1402</v>
      </c>
      <c r="K51" s="512">
        <v>14.64</v>
      </c>
      <c r="L51" s="512">
        <v>5.7747999999999999</v>
      </c>
      <c r="M51" s="512">
        <v>0</v>
      </c>
      <c r="N51" s="513">
        <v>7.8880999999999997</v>
      </c>
      <c r="O51" s="517">
        <v>0</v>
      </c>
      <c r="P51" s="513">
        <v>16.084599999999998</v>
      </c>
      <c r="Q51" s="518"/>
      <c r="R51" s="470"/>
      <c r="S51" s="49"/>
    </row>
    <row r="52" spans="1:19" s="1" customFormat="1">
      <c r="A52" s="152" t="s">
        <v>857</v>
      </c>
      <c r="B52" s="519" t="s">
        <v>858</v>
      </c>
      <c r="C52" s="503" t="s">
        <v>836</v>
      </c>
      <c r="D52" s="504">
        <f t="shared" si="10"/>
        <v>99.999999999999986</v>
      </c>
      <c r="E52" s="516">
        <f t="shared" si="11"/>
        <v>83.915399999999991</v>
      </c>
      <c r="F52" s="372">
        <v>11.5738</v>
      </c>
      <c r="G52" s="512">
        <v>11.6167</v>
      </c>
      <c r="H52" s="512">
        <v>0.77229999999999999</v>
      </c>
      <c r="I52" s="512">
        <v>13.509499999999999</v>
      </c>
      <c r="J52" s="512">
        <v>18.1402</v>
      </c>
      <c r="K52" s="512">
        <v>14.64</v>
      </c>
      <c r="L52" s="512">
        <v>5.7747999999999999</v>
      </c>
      <c r="M52" s="512">
        <v>0</v>
      </c>
      <c r="N52" s="513">
        <v>7.8880999999999997</v>
      </c>
      <c r="O52" s="517">
        <v>0</v>
      </c>
      <c r="P52" s="513">
        <v>16.084599999999998</v>
      </c>
      <c r="Q52" s="518"/>
      <c r="R52" s="470"/>
      <c r="S52" s="49"/>
    </row>
    <row r="53" spans="1:19" s="1" customFormat="1">
      <c r="A53" s="65" t="s">
        <v>859</v>
      </c>
      <c r="B53" s="519" t="s">
        <v>860</v>
      </c>
      <c r="C53" s="503" t="s">
        <v>836</v>
      </c>
      <c r="D53" s="504">
        <f t="shared" si="10"/>
        <v>99.999999999999986</v>
      </c>
      <c r="E53" s="516">
        <f t="shared" si="11"/>
        <v>83.915399999999991</v>
      </c>
      <c r="F53" s="372">
        <v>11.5738</v>
      </c>
      <c r="G53" s="512">
        <v>11.6167</v>
      </c>
      <c r="H53" s="512">
        <v>0.77229999999999999</v>
      </c>
      <c r="I53" s="512">
        <v>13.509499999999999</v>
      </c>
      <c r="J53" s="512">
        <v>18.1402</v>
      </c>
      <c r="K53" s="512">
        <v>14.64</v>
      </c>
      <c r="L53" s="512">
        <v>5.7747999999999999</v>
      </c>
      <c r="M53" s="512">
        <v>0</v>
      </c>
      <c r="N53" s="513">
        <v>7.8880999999999997</v>
      </c>
      <c r="O53" s="517">
        <v>0</v>
      </c>
      <c r="P53" s="513">
        <v>16.084599999999998</v>
      </c>
      <c r="Q53" s="493"/>
      <c r="R53" s="470"/>
      <c r="S53" s="49"/>
    </row>
    <row r="54" spans="1:19" s="1" customFormat="1">
      <c r="A54" s="65" t="s">
        <v>861</v>
      </c>
      <c r="B54" s="519" t="s">
        <v>862</v>
      </c>
      <c r="C54" s="503" t="s">
        <v>836</v>
      </c>
      <c r="D54" s="504">
        <f t="shared" si="10"/>
        <v>99.999999999999986</v>
      </c>
      <c r="E54" s="516">
        <f t="shared" si="11"/>
        <v>83.915399999999991</v>
      </c>
      <c r="F54" s="372">
        <v>11.5738</v>
      </c>
      <c r="G54" s="512">
        <v>11.6167</v>
      </c>
      <c r="H54" s="512">
        <v>0.77229999999999999</v>
      </c>
      <c r="I54" s="512">
        <v>13.509499999999999</v>
      </c>
      <c r="J54" s="512">
        <v>18.1402</v>
      </c>
      <c r="K54" s="512">
        <v>14.64</v>
      </c>
      <c r="L54" s="512">
        <v>5.7747999999999999</v>
      </c>
      <c r="M54" s="512">
        <v>0</v>
      </c>
      <c r="N54" s="513">
        <v>7.8880999999999997</v>
      </c>
      <c r="O54" s="517">
        <v>0</v>
      </c>
      <c r="P54" s="513">
        <v>16.084599999999998</v>
      </c>
      <c r="Q54" s="493"/>
      <c r="R54" s="470"/>
      <c r="S54" s="49"/>
    </row>
    <row r="55" spans="1:19" s="1" customFormat="1">
      <c r="A55" s="65" t="s">
        <v>863</v>
      </c>
      <c r="B55" s="519" t="s">
        <v>864</v>
      </c>
      <c r="C55" s="503" t="s">
        <v>836</v>
      </c>
      <c r="D55" s="504">
        <f t="shared" si="10"/>
        <v>99.999999999999986</v>
      </c>
      <c r="E55" s="516">
        <f t="shared" si="11"/>
        <v>83.915399999999991</v>
      </c>
      <c r="F55" s="520">
        <v>11.5738</v>
      </c>
      <c r="G55" s="521">
        <v>11.6167</v>
      </c>
      <c r="H55" s="521">
        <v>0.77229999999999999</v>
      </c>
      <c r="I55" s="521">
        <v>13.509499999999999</v>
      </c>
      <c r="J55" s="521">
        <v>18.1402</v>
      </c>
      <c r="K55" s="521">
        <v>14.64</v>
      </c>
      <c r="L55" s="521">
        <v>5.7747999999999999</v>
      </c>
      <c r="M55" s="521">
        <v>0</v>
      </c>
      <c r="N55" s="522">
        <v>7.8880999999999997</v>
      </c>
      <c r="O55" s="523">
        <v>0</v>
      </c>
      <c r="P55" s="522">
        <v>16.084599999999998</v>
      </c>
      <c r="Q55" s="493"/>
      <c r="R55" s="470"/>
      <c r="S55" s="49"/>
    </row>
    <row r="56" spans="1:19" s="1" customFormat="1">
      <c r="A56" s="65" t="s">
        <v>865</v>
      </c>
      <c r="B56" s="519" t="s">
        <v>866</v>
      </c>
      <c r="C56" s="503" t="s">
        <v>836</v>
      </c>
      <c r="D56" s="504">
        <f t="shared" si="10"/>
        <v>99.999999999999986</v>
      </c>
      <c r="E56" s="516">
        <f t="shared" si="11"/>
        <v>83.915399999999991</v>
      </c>
      <c r="F56" s="372">
        <v>11.5738</v>
      </c>
      <c r="G56" s="512">
        <v>11.6167</v>
      </c>
      <c r="H56" s="512">
        <v>0.77229999999999999</v>
      </c>
      <c r="I56" s="512">
        <v>13.509499999999999</v>
      </c>
      <c r="J56" s="512">
        <v>18.1402</v>
      </c>
      <c r="K56" s="512">
        <v>14.64</v>
      </c>
      <c r="L56" s="512">
        <v>5.7747999999999999</v>
      </c>
      <c r="M56" s="512">
        <v>0</v>
      </c>
      <c r="N56" s="513">
        <v>7.8880999999999997</v>
      </c>
      <c r="O56" s="517">
        <v>0</v>
      </c>
      <c r="P56" s="513">
        <v>16.084599999999998</v>
      </c>
      <c r="Q56" s="493"/>
      <c r="R56" s="470"/>
      <c r="S56" s="49"/>
    </row>
    <row r="57" spans="1:19" s="1" customFormat="1">
      <c r="A57" s="65" t="s">
        <v>867</v>
      </c>
      <c r="B57" s="519" t="s">
        <v>868</v>
      </c>
      <c r="C57" s="503" t="s">
        <v>836</v>
      </c>
      <c r="D57" s="504">
        <f t="shared" si="10"/>
        <v>99.999999999999986</v>
      </c>
      <c r="E57" s="516">
        <f t="shared" si="11"/>
        <v>83.915399999999991</v>
      </c>
      <c r="F57" s="372">
        <v>11.5738</v>
      </c>
      <c r="G57" s="512">
        <v>11.6167</v>
      </c>
      <c r="H57" s="512">
        <v>0.77229999999999999</v>
      </c>
      <c r="I57" s="512">
        <v>13.509499999999999</v>
      </c>
      <c r="J57" s="512">
        <v>18.1402</v>
      </c>
      <c r="K57" s="512">
        <v>14.64</v>
      </c>
      <c r="L57" s="512">
        <v>5.7747999999999999</v>
      </c>
      <c r="M57" s="512">
        <v>0</v>
      </c>
      <c r="N57" s="513">
        <v>7.8880999999999997</v>
      </c>
      <c r="O57" s="517">
        <v>0</v>
      </c>
      <c r="P57" s="513">
        <v>16.084599999999998</v>
      </c>
      <c r="Q57" s="493"/>
      <c r="R57" s="470"/>
      <c r="S57" s="49"/>
    </row>
    <row r="58" spans="1:19" s="1" customFormat="1" ht="15.75" thickBot="1">
      <c r="A58" s="109" t="s">
        <v>869</v>
      </c>
      <c r="B58" s="524" t="s">
        <v>870</v>
      </c>
      <c r="C58" s="462" t="s">
        <v>836</v>
      </c>
      <c r="D58" s="508">
        <f t="shared" si="10"/>
        <v>99.999999999999986</v>
      </c>
      <c r="E58" s="525">
        <f t="shared" si="11"/>
        <v>83.915399999999991</v>
      </c>
      <c r="F58" s="526">
        <v>11.5738</v>
      </c>
      <c r="G58" s="527">
        <v>11.6167</v>
      </c>
      <c r="H58" s="527">
        <v>0.77229999999999999</v>
      </c>
      <c r="I58" s="527">
        <v>13.509499999999999</v>
      </c>
      <c r="J58" s="527">
        <v>18.1402</v>
      </c>
      <c r="K58" s="527">
        <v>14.64</v>
      </c>
      <c r="L58" s="527">
        <v>5.7747999999999999</v>
      </c>
      <c r="M58" s="527">
        <v>0</v>
      </c>
      <c r="N58" s="528">
        <v>7.8880999999999997</v>
      </c>
      <c r="O58" s="529">
        <v>0</v>
      </c>
      <c r="P58" s="528">
        <v>16.084599999999998</v>
      </c>
      <c r="Q58" s="530"/>
      <c r="R58" s="470"/>
      <c r="S58" s="49"/>
    </row>
    <row r="59" spans="1:19" s="1" customFormat="1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>
      <c r="A62" s="542"/>
      <c r="B62" s="543" t="s">
        <v>871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jrvkWlvXnaXo3BaA1CFFeWf4MZs7M+OtnfMCdb79hmT6SObWvKvkFxF+q5F7Dai0N1nBVb3fQJmXpH9PBnTbdQ==" saltValue="mNF92LMtmg8K0GcM16Hr8lr5uiESMaYdN3pakkAPvEbtK0dMOJQnpvpOCfBtU15pRhIGusKv8hMohvScBJey4Q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9"/>
  <sheetViews>
    <sheetView tabSelected="1" topLeftCell="A10" workbookViewId="0">
      <selection activeCell="F21" sqref="F21"/>
    </sheetView>
  </sheetViews>
  <sheetFormatPr defaultRowHeight="1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>
      <c r="A1" s="1010" t="s">
        <v>0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2"/>
    </row>
    <row r="2" spans="1:18" s="1" customFormat="1">
      <c r="A2" s="1010" t="s">
        <v>1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2"/>
    </row>
    <row r="3" spans="1:18" s="1" customForma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5"/>
    </row>
    <row r="4" spans="1:18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>
      <c r="A5" s="1016" t="s">
        <v>872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8"/>
    </row>
    <row r="6" spans="1:18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>
      <c r="A8" s="467"/>
      <c r="B8" s="468"/>
      <c r="C8" s="468"/>
      <c r="D8" s="468"/>
      <c r="E8" s="468"/>
      <c r="F8" s="468"/>
      <c r="G8" s="468"/>
      <c r="H8" s="468"/>
      <c r="I8" s="1126" t="s">
        <v>873</v>
      </c>
      <c r="J8" s="1126"/>
      <c r="K8" s="1126"/>
      <c r="L8" s="1126"/>
      <c r="M8" s="1126"/>
      <c r="N8" s="1126"/>
      <c r="O8" s="1126"/>
      <c r="P8" s="1126"/>
      <c r="Q8" s="469"/>
    </row>
    <row r="9" spans="1:18" s="1" customFormat="1" ht="18" customHeight="1">
      <c r="A9" s="1088" t="s">
        <v>4</v>
      </c>
      <c r="B9" s="1107" t="s">
        <v>5</v>
      </c>
      <c r="C9" s="1109" t="s">
        <v>160</v>
      </c>
      <c r="D9" s="1127" t="s">
        <v>783</v>
      </c>
      <c r="E9" s="1130" t="s">
        <v>784</v>
      </c>
      <c r="F9" s="1133" t="s">
        <v>874</v>
      </c>
      <c r="G9" s="1133"/>
      <c r="H9" s="1133"/>
      <c r="I9" s="1133"/>
      <c r="J9" s="1133"/>
      <c r="K9" s="1133"/>
      <c r="L9" s="1133"/>
      <c r="M9" s="1133"/>
      <c r="N9" s="1134"/>
      <c r="O9" s="1130" t="s">
        <v>786</v>
      </c>
      <c r="P9" s="1135" t="s">
        <v>787</v>
      </c>
      <c r="Q9" s="1123" t="s">
        <v>492</v>
      </c>
      <c r="R9" s="9"/>
    </row>
    <row r="10" spans="1:18" s="1" customFormat="1" ht="15" customHeight="1">
      <c r="A10" s="1089"/>
      <c r="B10" s="1075"/>
      <c r="C10" s="1110"/>
      <c r="D10" s="1128"/>
      <c r="E10" s="1131"/>
      <c r="F10" s="1113" t="s">
        <v>875</v>
      </c>
      <c r="G10" s="1116" t="s">
        <v>876</v>
      </c>
      <c r="H10" s="1116"/>
      <c r="I10" s="1116"/>
      <c r="J10" s="1117" t="s">
        <v>877</v>
      </c>
      <c r="K10" s="1118"/>
      <c r="L10" s="1118"/>
      <c r="M10" s="1118"/>
      <c r="N10" s="1119"/>
      <c r="O10" s="1131"/>
      <c r="P10" s="1136"/>
      <c r="Q10" s="1124"/>
      <c r="R10" s="9"/>
    </row>
    <row r="11" spans="1:18" s="1" customFormat="1">
      <c r="A11" s="1089"/>
      <c r="B11" s="1075"/>
      <c r="C11" s="1110"/>
      <c r="D11" s="1128"/>
      <c r="E11" s="1131"/>
      <c r="F11" s="1114"/>
      <c r="G11" s="1116"/>
      <c r="H11" s="1116"/>
      <c r="I11" s="1116"/>
      <c r="J11" s="1120"/>
      <c r="K11" s="1121"/>
      <c r="L11" s="1121"/>
      <c r="M11" s="1121"/>
      <c r="N11" s="1122"/>
      <c r="O11" s="1131"/>
      <c r="P11" s="1136"/>
      <c r="Q11" s="1124"/>
      <c r="R11" s="9"/>
    </row>
    <row r="12" spans="1:18" s="1" customFormat="1" ht="85.5" customHeight="1" thickBot="1">
      <c r="A12" s="1090"/>
      <c r="B12" s="1108"/>
      <c r="C12" s="1111"/>
      <c r="D12" s="1129"/>
      <c r="E12" s="1132"/>
      <c r="F12" s="1115"/>
      <c r="G12" s="548" t="s">
        <v>878</v>
      </c>
      <c r="H12" s="548" t="s">
        <v>879</v>
      </c>
      <c r="I12" s="548" t="s">
        <v>880</v>
      </c>
      <c r="J12" s="548" t="s">
        <v>794</v>
      </c>
      <c r="K12" s="548" t="s">
        <v>795</v>
      </c>
      <c r="L12" s="548" t="s">
        <v>796</v>
      </c>
      <c r="M12" s="549" t="s">
        <v>881</v>
      </c>
      <c r="N12" s="550" t="s">
        <v>882</v>
      </c>
      <c r="O12" s="1132"/>
      <c r="P12" s="1137"/>
      <c r="Q12" s="1125"/>
      <c r="R12" s="9"/>
    </row>
    <row r="13" spans="1:18" s="1" customFormat="1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>
      <c r="A14" s="235" t="s">
        <v>347</v>
      </c>
      <c r="B14" s="555" t="s">
        <v>883</v>
      </c>
      <c r="C14" s="483" t="s">
        <v>645</v>
      </c>
      <c r="D14" s="556">
        <f t="shared" ref="D14:P14" si="0">SUM(D15,D16,D17,D27:D33,D37)</f>
        <v>377.63</v>
      </c>
      <c r="E14" s="485">
        <f>SUM(E15,E16,E17,E27:E33,E37)</f>
        <v>318.43340009822674</v>
      </c>
      <c r="F14" s="557">
        <f t="shared" si="0"/>
        <v>43.463317664082503</v>
      </c>
      <c r="G14" s="557">
        <f t="shared" si="0"/>
        <v>43.215480573758093</v>
      </c>
      <c r="H14" s="557">
        <f t="shared" si="0"/>
        <v>3.4407726330782045</v>
      </c>
      <c r="I14" s="557">
        <f t="shared" si="0"/>
        <v>53.597471258185202</v>
      </c>
      <c r="J14" s="557">
        <f t="shared" si="0"/>
        <v>69.953320851875631</v>
      </c>
      <c r="K14" s="557">
        <f t="shared" si="0"/>
        <v>54.391819800081976</v>
      </c>
      <c r="L14" s="557">
        <f t="shared" si="0"/>
        <v>21.241081719396576</v>
      </c>
      <c r="M14" s="557">
        <f t="shared" si="0"/>
        <v>0</v>
      </c>
      <c r="N14" s="558">
        <f t="shared" si="0"/>
        <v>29.13013559776855</v>
      </c>
      <c r="O14" s="485">
        <f t="shared" si="0"/>
        <v>0</v>
      </c>
      <c r="P14" s="484">
        <f t="shared" si="0"/>
        <v>59.196599901773361</v>
      </c>
      <c r="Q14" s="559" t="s">
        <v>884</v>
      </c>
    </row>
    <row r="15" spans="1:18" s="1" customFormat="1">
      <c r="A15" s="560" t="s">
        <v>285</v>
      </c>
      <c r="B15" s="561" t="s">
        <v>801</v>
      </c>
      <c r="C15" s="488" t="s">
        <v>645</v>
      </c>
      <c r="D15" s="562">
        <v>1.33</v>
      </c>
      <c r="E15" s="563">
        <f>SUM(F15:N15)</f>
        <v>1.1215115910564351</v>
      </c>
      <c r="F15" s="491">
        <f>$D15*F$43/100</f>
        <v>0.15307632469144331</v>
      </c>
      <c r="G15" s="491">
        <f t="shared" ref="G15:P16" si="1">$D15*G$43/100</f>
        <v>0.15220345089928841</v>
      </c>
      <c r="H15" s="491">
        <f t="shared" si="1"/>
        <v>1.2118284039917413E-2</v>
      </c>
      <c r="I15" s="491">
        <f t="shared" si="1"/>
        <v>0.18876846853636184</v>
      </c>
      <c r="J15" s="491">
        <f t="shared" si="1"/>
        <v>0.24637321381509572</v>
      </c>
      <c r="K15" s="491">
        <f t="shared" si="1"/>
        <v>0.19156613704978162</v>
      </c>
      <c r="L15" s="491">
        <f t="shared" si="1"/>
        <v>7.4810366461344285E-2</v>
      </c>
      <c r="M15" s="491">
        <f t="shared" si="1"/>
        <v>0</v>
      </c>
      <c r="N15" s="564">
        <f t="shared" si="1"/>
        <v>0.10259534556320254</v>
      </c>
      <c r="O15" s="490">
        <f t="shared" si="1"/>
        <v>0</v>
      </c>
      <c r="P15" s="492">
        <f t="shared" si="1"/>
        <v>0.20848840894356532</v>
      </c>
      <c r="Q15" s="565"/>
    </row>
    <row r="16" spans="1:18" s="1" customFormat="1">
      <c r="A16" s="65" t="s">
        <v>295</v>
      </c>
      <c r="B16" s="566" t="s">
        <v>802</v>
      </c>
      <c r="C16" s="488" t="s">
        <v>645</v>
      </c>
      <c r="D16" s="489">
        <v>0.51</v>
      </c>
      <c r="E16" s="563">
        <f>SUM(F16:N16)</f>
        <v>0.43005331687126458</v>
      </c>
      <c r="F16" s="491">
        <f>$D16*F$43/100</f>
        <v>5.86984402952151E-2</v>
      </c>
      <c r="G16" s="491">
        <f t="shared" si="1"/>
        <v>5.8363729292208337E-2</v>
      </c>
      <c r="H16" s="491">
        <f t="shared" si="1"/>
        <v>4.6468607972615641E-3</v>
      </c>
      <c r="I16" s="491">
        <f t="shared" si="1"/>
        <v>7.2384901468830476E-2</v>
      </c>
      <c r="J16" s="491">
        <f t="shared" si="1"/>
        <v>9.4473939132104376E-2</v>
      </c>
      <c r="K16" s="491">
        <f t="shared" si="1"/>
        <v>7.3457691650668136E-2</v>
      </c>
      <c r="L16" s="491">
        <f t="shared" si="1"/>
        <v>2.8686681876154575E-2</v>
      </c>
      <c r="M16" s="491">
        <f t="shared" si="1"/>
        <v>0</v>
      </c>
      <c r="N16" s="564">
        <f t="shared" si="1"/>
        <v>3.9341072358822025E-2</v>
      </c>
      <c r="O16" s="490">
        <f t="shared" si="1"/>
        <v>0</v>
      </c>
      <c r="P16" s="492">
        <f t="shared" si="1"/>
        <v>7.9946683128735568E-2</v>
      </c>
      <c r="Q16" s="565"/>
    </row>
    <row r="17" spans="1:17" s="1" customFormat="1">
      <c r="A17" s="65" t="s">
        <v>297</v>
      </c>
      <c r="B17" s="566" t="s">
        <v>885</v>
      </c>
      <c r="C17" s="488" t="s">
        <v>645</v>
      </c>
      <c r="D17" s="495">
        <f>SUM(D18:D26)</f>
        <v>74.09</v>
      </c>
      <c r="E17" s="567">
        <f t="shared" ref="E17:P17" si="2">SUM(E18:E26)</f>
        <v>62.475784798023511</v>
      </c>
      <c r="F17" s="568">
        <f t="shared" si="2"/>
        <v>8.52738714014213</v>
      </c>
      <c r="G17" s="568">
        <f t="shared" si="2"/>
        <v>8.4787621632543431</v>
      </c>
      <c r="H17" s="568">
        <f t="shared" si="2"/>
        <v>0.67507042444923382</v>
      </c>
      <c r="I17" s="568">
        <f t="shared" si="2"/>
        <v>10.515681078089511</v>
      </c>
      <c r="J17" s="568">
        <f t="shared" si="2"/>
        <v>13.724655196661985</v>
      </c>
      <c r="K17" s="568">
        <f t="shared" si="2"/>
        <v>10.671530145878435</v>
      </c>
      <c r="L17" s="568">
        <f t="shared" si="2"/>
        <v>4.1674436474593968</v>
      </c>
      <c r="M17" s="568">
        <f t="shared" si="2"/>
        <v>0</v>
      </c>
      <c r="N17" s="569">
        <f t="shared" si="2"/>
        <v>5.7152550020884778</v>
      </c>
      <c r="O17" s="570">
        <f t="shared" si="2"/>
        <v>0</v>
      </c>
      <c r="P17" s="571">
        <f t="shared" si="2"/>
        <v>11.614215201976506</v>
      </c>
      <c r="Q17" s="565"/>
    </row>
    <row r="18" spans="1:17" s="1" customFormat="1">
      <c r="A18" s="65" t="s">
        <v>734</v>
      </c>
      <c r="B18" s="572" t="s">
        <v>886</v>
      </c>
      <c r="C18" s="488" t="s">
        <v>645</v>
      </c>
      <c r="D18" s="489">
        <v>0.38</v>
      </c>
      <c r="E18" s="563">
        <f>SUM(F18:N18)</f>
        <v>0.32043188315898147</v>
      </c>
      <c r="F18" s="491">
        <f>$D18*F$43/100</f>
        <v>4.3736092768983797E-2</v>
      </c>
      <c r="G18" s="491">
        <f t="shared" ref="G18:P18" si="3">$D18*G$43/100</f>
        <v>4.3486700256939542E-2</v>
      </c>
      <c r="H18" s="491">
        <f t="shared" si="3"/>
        <v>3.4623668685478319E-3</v>
      </c>
      <c r="I18" s="491">
        <f t="shared" si="3"/>
        <v>5.3933848153246242E-2</v>
      </c>
      <c r="J18" s="491">
        <f t="shared" si="3"/>
        <v>7.0392346804313069E-2</v>
      </c>
      <c r="K18" s="491">
        <f t="shared" si="3"/>
        <v>5.4733182014223322E-2</v>
      </c>
      <c r="L18" s="491">
        <f t="shared" si="3"/>
        <v>2.1374390417526937E-2</v>
      </c>
      <c r="M18" s="491">
        <f t="shared" si="3"/>
        <v>0</v>
      </c>
      <c r="N18" s="564">
        <f t="shared" si="3"/>
        <v>2.9312955875200726E-2</v>
      </c>
      <c r="O18" s="490">
        <f t="shared" si="3"/>
        <v>0</v>
      </c>
      <c r="P18" s="492">
        <f t="shared" si="3"/>
        <v>5.9568116841018662E-2</v>
      </c>
      <c r="Q18" s="565"/>
    </row>
    <row r="19" spans="1:17" s="1" customFormat="1">
      <c r="A19" s="65" t="s">
        <v>736</v>
      </c>
      <c r="B19" s="573" t="s">
        <v>887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>
      <c r="A20" s="65" t="s">
        <v>738</v>
      </c>
      <c r="B20" s="566" t="s">
        <v>806</v>
      </c>
      <c r="C20" s="488" t="s">
        <v>645</v>
      </c>
      <c r="D20" s="489">
        <v>0</v>
      </c>
      <c r="E20" s="563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64">
        <f t="shared" si="5"/>
        <v>0</v>
      </c>
      <c r="O20" s="490">
        <f t="shared" si="5"/>
        <v>0</v>
      </c>
      <c r="P20" s="492">
        <f t="shared" si="5"/>
        <v>0</v>
      </c>
      <c r="Q20" s="565"/>
    </row>
    <row r="21" spans="1:17" s="1" customFormat="1">
      <c r="A21" s="65" t="s">
        <v>807</v>
      </c>
      <c r="B21" s="573" t="s">
        <v>808</v>
      </c>
      <c r="C21" s="488" t="s">
        <v>645</v>
      </c>
      <c r="D21" s="489">
        <v>2.89</v>
      </c>
      <c r="E21" s="563">
        <f t="shared" si="4"/>
        <v>2.4369687956038328</v>
      </c>
      <c r="F21" s="491">
        <f t="shared" si="5"/>
        <v>0.33262449500621893</v>
      </c>
      <c r="G21" s="491">
        <f t="shared" si="5"/>
        <v>0.33072779932251395</v>
      </c>
      <c r="H21" s="491">
        <f t="shared" si="5"/>
        <v>2.6332211184482195E-2</v>
      </c>
      <c r="I21" s="491">
        <f t="shared" si="5"/>
        <v>0.41018110832337273</v>
      </c>
      <c r="J21" s="491">
        <f t="shared" si="5"/>
        <v>0.53535232174859149</v>
      </c>
      <c r="K21" s="491">
        <f t="shared" si="5"/>
        <v>0.41626025268711947</v>
      </c>
      <c r="L21" s="491">
        <f t="shared" si="5"/>
        <v>0.16255786396487593</v>
      </c>
      <c r="M21" s="491">
        <f t="shared" si="5"/>
        <v>0</v>
      </c>
      <c r="N21" s="564">
        <f t="shared" si="5"/>
        <v>0.22293274336665816</v>
      </c>
      <c r="O21" s="490">
        <f t="shared" si="5"/>
        <v>0</v>
      </c>
      <c r="P21" s="492">
        <f t="shared" si="5"/>
        <v>0.45303120439616829</v>
      </c>
      <c r="Q21" s="565"/>
    </row>
    <row r="22" spans="1:17" s="1" customFormat="1">
      <c r="A22" s="65" t="s">
        <v>809</v>
      </c>
      <c r="B22" s="573" t="s">
        <v>888</v>
      </c>
      <c r="C22" s="488" t="s">
        <v>645</v>
      </c>
      <c r="D22" s="489">
        <v>0.63</v>
      </c>
      <c r="E22" s="563">
        <f t="shared" si="4"/>
        <v>0.53124233260567988</v>
      </c>
      <c r="F22" s="491">
        <f t="shared" si="5"/>
        <v>7.25098380117363E-2</v>
      </c>
      <c r="G22" s="491">
        <f t="shared" si="5"/>
        <v>7.2096371478610297E-2</v>
      </c>
      <c r="H22" s="491">
        <f t="shared" si="5"/>
        <v>5.740239808381932E-3</v>
      </c>
      <c r="I22" s="491">
        <f t="shared" si="5"/>
        <v>8.9416642990908249E-2</v>
      </c>
      <c r="J22" s="491">
        <f t="shared" si="5"/>
        <v>0.1167031012808348</v>
      </c>
      <c r="K22" s="491">
        <f t="shared" si="5"/>
        <v>9.0741854392001817E-2</v>
      </c>
      <c r="L22" s="491">
        <f t="shared" si="5"/>
        <v>3.5436489376426239E-2</v>
      </c>
      <c r="M22" s="491">
        <f t="shared" si="5"/>
        <v>0</v>
      </c>
      <c r="N22" s="564">
        <f t="shared" si="5"/>
        <v>4.8597795266780153E-2</v>
      </c>
      <c r="O22" s="490">
        <f t="shared" si="5"/>
        <v>0</v>
      </c>
      <c r="P22" s="492">
        <f t="shared" si="5"/>
        <v>9.8757667394320417E-2</v>
      </c>
      <c r="Q22" s="565"/>
    </row>
    <row r="23" spans="1:17" s="1" customFormat="1">
      <c r="A23" s="65" t="s">
        <v>889</v>
      </c>
      <c r="B23" s="573" t="s">
        <v>890</v>
      </c>
      <c r="C23" s="488" t="s">
        <v>645</v>
      </c>
      <c r="D23" s="489">
        <v>8.16</v>
      </c>
      <c r="E23" s="563">
        <f t="shared" si="4"/>
        <v>6.8808530699402333</v>
      </c>
      <c r="F23" s="491">
        <f t="shared" si="5"/>
        <v>0.9391750447234416</v>
      </c>
      <c r="G23" s="491">
        <f t="shared" si="5"/>
        <v>0.93381966867533339</v>
      </c>
      <c r="H23" s="491">
        <f t="shared" si="5"/>
        <v>7.4349772756185026E-2</v>
      </c>
      <c r="I23" s="491">
        <f t="shared" si="5"/>
        <v>1.1581584235012876</v>
      </c>
      <c r="J23" s="491">
        <f t="shared" si="5"/>
        <v>1.51158302611367</v>
      </c>
      <c r="K23" s="491">
        <f t="shared" si="5"/>
        <v>1.1753230664106902</v>
      </c>
      <c r="L23" s="491">
        <f t="shared" si="5"/>
        <v>0.45898691001847319</v>
      </c>
      <c r="M23" s="491">
        <f t="shared" si="5"/>
        <v>0</v>
      </c>
      <c r="N23" s="564">
        <f t="shared" si="5"/>
        <v>0.62945715774115241</v>
      </c>
      <c r="O23" s="490">
        <f t="shared" si="5"/>
        <v>0</v>
      </c>
      <c r="P23" s="492">
        <f t="shared" si="5"/>
        <v>1.2791469300597691</v>
      </c>
      <c r="Q23" s="565"/>
    </row>
    <row r="24" spans="1:17" s="1" customFormat="1">
      <c r="A24" s="65" t="s">
        <v>891</v>
      </c>
      <c r="B24" s="573" t="s">
        <v>892</v>
      </c>
      <c r="C24" s="488" t="s">
        <v>645</v>
      </c>
      <c r="D24" s="489">
        <v>23.03</v>
      </c>
      <c r="E24" s="563">
        <f t="shared" si="4"/>
        <v>19.419858603029851</v>
      </c>
      <c r="F24" s="491">
        <f t="shared" si="5"/>
        <v>2.6506374117623603</v>
      </c>
      <c r="G24" s="491">
        <f t="shared" si="5"/>
        <v>2.6355229129403095</v>
      </c>
      <c r="H24" s="491">
        <f t="shared" si="5"/>
        <v>0.20983765521751729</v>
      </c>
      <c r="I24" s="491">
        <f t="shared" si="5"/>
        <v>3.2686750604454238</v>
      </c>
      <c r="J24" s="491">
        <f t="shared" si="5"/>
        <v>4.266146702377184</v>
      </c>
      <c r="K24" s="491">
        <f t="shared" si="5"/>
        <v>3.3171188994409557</v>
      </c>
      <c r="L24" s="491">
        <f t="shared" si="5"/>
        <v>1.2954005560938038</v>
      </c>
      <c r="M24" s="491">
        <f t="shared" si="5"/>
        <v>0</v>
      </c>
      <c r="N24" s="564">
        <f t="shared" si="5"/>
        <v>1.7765194047522967</v>
      </c>
      <c r="O24" s="490">
        <f t="shared" si="5"/>
        <v>0</v>
      </c>
      <c r="P24" s="492">
        <f t="shared" si="5"/>
        <v>3.6101413969701577</v>
      </c>
      <c r="Q24" s="565"/>
    </row>
    <row r="25" spans="1:17" s="1" customFormat="1">
      <c r="A25" s="65" t="s">
        <v>893</v>
      </c>
      <c r="B25" s="573" t="s">
        <v>894</v>
      </c>
      <c r="C25" s="488" t="s">
        <v>645</v>
      </c>
      <c r="D25" s="489">
        <v>13.35</v>
      </c>
      <c r="E25" s="563">
        <f t="shared" si="4"/>
        <v>11.25727800045369</v>
      </c>
      <c r="F25" s="491">
        <f t="shared" si="5"/>
        <v>1.5365179959629833</v>
      </c>
      <c r="G25" s="491">
        <f t="shared" si="5"/>
        <v>1.5277564432372182</v>
      </c>
      <c r="H25" s="491">
        <f t="shared" si="5"/>
        <v>0.12163841498714094</v>
      </c>
      <c r="I25" s="491">
        <f t="shared" si="5"/>
        <v>1.8947812443311509</v>
      </c>
      <c r="J25" s="491">
        <f t="shared" si="5"/>
        <v>2.4729942890462611</v>
      </c>
      <c r="K25" s="491">
        <f t="shared" si="5"/>
        <v>1.9228631049733718</v>
      </c>
      <c r="L25" s="491">
        <f t="shared" si="5"/>
        <v>0.75091608440522262</v>
      </c>
      <c r="M25" s="491">
        <f t="shared" si="5"/>
        <v>0</v>
      </c>
      <c r="N25" s="564">
        <f t="shared" si="5"/>
        <v>1.0298104235103411</v>
      </c>
      <c r="O25" s="490">
        <f t="shared" si="5"/>
        <v>0</v>
      </c>
      <c r="P25" s="492">
        <f t="shared" si="5"/>
        <v>2.0927219995463133</v>
      </c>
      <c r="Q25" s="565"/>
    </row>
    <row r="26" spans="1:17" s="1" customFormat="1">
      <c r="A26" s="65" t="s">
        <v>895</v>
      </c>
      <c r="B26" s="573" t="s">
        <v>810</v>
      </c>
      <c r="C26" s="488" t="s">
        <v>645</v>
      </c>
      <c r="D26" s="489">
        <v>25.65</v>
      </c>
      <c r="E26" s="563">
        <f t="shared" si="4"/>
        <v>21.629152113231246</v>
      </c>
      <c r="F26" s="491">
        <f t="shared" si="5"/>
        <v>2.9521862619064065</v>
      </c>
      <c r="G26" s="491">
        <f t="shared" si="5"/>
        <v>2.9353522673434189</v>
      </c>
      <c r="H26" s="491">
        <f t="shared" si="5"/>
        <v>0.23370976362697862</v>
      </c>
      <c r="I26" s="491">
        <f t="shared" si="5"/>
        <v>3.6405347503441208</v>
      </c>
      <c r="J26" s="491">
        <f t="shared" si="5"/>
        <v>4.7514834092911311</v>
      </c>
      <c r="K26" s="491">
        <f t="shared" si="5"/>
        <v>3.6944897859600734</v>
      </c>
      <c r="L26" s="491">
        <f t="shared" si="5"/>
        <v>1.4427713531830682</v>
      </c>
      <c r="M26" s="491">
        <f t="shared" si="5"/>
        <v>0</v>
      </c>
      <c r="N26" s="564">
        <f t="shared" si="5"/>
        <v>1.9786245215760487</v>
      </c>
      <c r="O26" s="490">
        <f t="shared" si="5"/>
        <v>0</v>
      </c>
      <c r="P26" s="492">
        <f t="shared" si="5"/>
        <v>4.0208478867687596</v>
      </c>
      <c r="Q26" s="565"/>
    </row>
    <row r="27" spans="1:17" s="1" customFormat="1">
      <c r="A27" s="65" t="s">
        <v>16</v>
      </c>
      <c r="B27" s="573" t="s">
        <v>811</v>
      </c>
      <c r="C27" s="488" t="s">
        <v>645</v>
      </c>
      <c r="D27" s="496">
        <v>1.18</v>
      </c>
      <c r="E27" s="563">
        <f t="shared" si="4"/>
        <v>0.99502532138841593</v>
      </c>
      <c r="F27" s="491">
        <f t="shared" si="5"/>
        <v>0.13581207754579178</v>
      </c>
      <c r="G27" s="491">
        <f t="shared" si="5"/>
        <v>0.13503764816628594</v>
      </c>
      <c r="H27" s="491">
        <f t="shared" si="5"/>
        <v>1.0751560276016951E-2</v>
      </c>
      <c r="I27" s="491">
        <f t="shared" si="5"/>
        <v>0.16747879163376464</v>
      </c>
      <c r="J27" s="491">
        <f t="shared" si="5"/>
        <v>0.21858676112918263</v>
      </c>
      <c r="K27" s="491">
        <f t="shared" si="5"/>
        <v>0.16996093362311451</v>
      </c>
      <c r="L27" s="491">
        <f t="shared" si="5"/>
        <v>6.637310708600469E-2</v>
      </c>
      <c r="M27" s="491">
        <f t="shared" si="5"/>
        <v>0</v>
      </c>
      <c r="N27" s="564">
        <f t="shared" si="5"/>
        <v>9.1024441928254873E-2</v>
      </c>
      <c r="O27" s="490">
        <f t="shared" si="5"/>
        <v>0</v>
      </c>
      <c r="P27" s="492">
        <f t="shared" si="5"/>
        <v>0.18497467861158426</v>
      </c>
      <c r="Q27" s="565"/>
    </row>
    <row r="28" spans="1:17" s="1" customFormat="1">
      <c r="A28" s="65" t="s">
        <v>18</v>
      </c>
      <c r="B28" s="573" t="s">
        <v>812</v>
      </c>
      <c r="C28" s="488" t="s">
        <v>645</v>
      </c>
      <c r="D28" s="496">
        <v>1.51</v>
      </c>
      <c r="E28" s="563">
        <f t="shared" si="4"/>
        <v>1.2732951146580578</v>
      </c>
      <c r="F28" s="491">
        <f t="shared" si="5"/>
        <v>0.1737934212662251</v>
      </c>
      <c r="G28" s="491">
        <f t="shared" si="5"/>
        <v>0.17280241417889133</v>
      </c>
      <c r="H28" s="491">
        <f t="shared" si="5"/>
        <v>1.3758352556597964E-2</v>
      </c>
      <c r="I28" s="491">
        <f t="shared" si="5"/>
        <v>0.21431608081947848</v>
      </c>
      <c r="J28" s="491">
        <f t="shared" si="5"/>
        <v>0.27971695703819138</v>
      </c>
      <c r="K28" s="491">
        <f t="shared" si="5"/>
        <v>0.21749238116178213</v>
      </c>
      <c r="L28" s="491">
        <f t="shared" si="5"/>
        <v>8.493507771175178E-2</v>
      </c>
      <c r="M28" s="491">
        <f t="shared" si="5"/>
        <v>0</v>
      </c>
      <c r="N28" s="564">
        <f t="shared" si="5"/>
        <v>0.11648042992513974</v>
      </c>
      <c r="O28" s="490">
        <f t="shared" si="5"/>
        <v>0</v>
      </c>
      <c r="P28" s="492">
        <f t="shared" si="5"/>
        <v>0.23670488534194259</v>
      </c>
      <c r="Q28" s="565"/>
    </row>
    <row r="29" spans="1:17" s="1" customFormat="1">
      <c r="A29" s="65" t="s">
        <v>20</v>
      </c>
      <c r="B29" s="561" t="s">
        <v>813</v>
      </c>
      <c r="C29" s="488" t="s">
        <v>645</v>
      </c>
      <c r="D29" s="496">
        <v>0.32</v>
      </c>
      <c r="E29" s="563">
        <f t="shared" si="4"/>
        <v>0.26983737529177387</v>
      </c>
      <c r="F29" s="491">
        <f t="shared" si="5"/>
        <v>3.6830393910723201E-2</v>
      </c>
      <c r="G29" s="491">
        <f t="shared" si="5"/>
        <v>3.6620379163738559E-2</v>
      </c>
      <c r="H29" s="491">
        <f t="shared" si="5"/>
        <v>2.915677362987648E-3</v>
      </c>
      <c r="I29" s="491">
        <f t="shared" si="5"/>
        <v>4.5417977392207362E-2</v>
      </c>
      <c r="J29" s="491">
        <f t="shared" si="5"/>
        <v>5.9277765729947834E-2</v>
      </c>
      <c r="K29" s="491">
        <f t="shared" si="5"/>
        <v>4.6091100643556482E-2</v>
      </c>
      <c r="L29" s="491">
        <f t="shared" si="5"/>
        <v>1.7999486667391106E-2</v>
      </c>
      <c r="M29" s="491">
        <f t="shared" si="5"/>
        <v>0</v>
      </c>
      <c r="N29" s="564">
        <f t="shared" si="5"/>
        <v>2.4684594421221666E-2</v>
      </c>
      <c r="O29" s="490">
        <f t="shared" si="5"/>
        <v>0</v>
      </c>
      <c r="P29" s="492">
        <f t="shared" si="5"/>
        <v>5.0162624708226237E-2</v>
      </c>
      <c r="Q29" s="565"/>
    </row>
    <row r="30" spans="1:17" s="1" customFormat="1">
      <c r="A30" s="574" t="s">
        <v>747</v>
      </c>
      <c r="B30" s="573" t="s">
        <v>896</v>
      </c>
      <c r="C30" s="488" t="s">
        <v>645</v>
      </c>
      <c r="D30" s="489">
        <v>209.35</v>
      </c>
      <c r="E30" s="563">
        <f t="shared" si="4"/>
        <v>176.53267036666517</v>
      </c>
      <c r="F30" s="491">
        <f t="shared" si="5"/>
        <v>24.095134266280944</v>
      </c>
      <c r="G30" s="491">
        <f t="shared" si="5"/>
        <v>23.957738681027084</v>
      </c>
      <c r="H30" s="491">
        <f t="shared" si="5"/>
        <v>1.9074907998170751</v>
      </c>
      <c r="I30" s="491">
        <f t="shared" si="5"/>
        <v>29.713292397058158</v>
      </c>
      <c r="J30" s="491">
        <f t="shared" si="5"/>
        <v>38.780625798639313</v>
      </c>
      <c r="K30" s="491">
        <f t="shared" si="5"/>
        <v>30.153662249151715</v>
      </c>
      <c r="L30" s="491">
        <f t="shared" si="5"/>
        <v>11.775601668182274</v>
      </c>
      <c r="M30" s="491">
        <f t="shared" si="5"/>
        <v>0</v>
      </c>
      <c r="N30" s="564">
        <f t="shared" si="5"/>
        <v>16.14912450650861</v>
      </c>
      <c r="O30" s="490">
        <f t="shared" si="5"/>
        <v>0</v>
      </c>
      <c r="P30" s="492">
        <f t="shared" si="5"/>
        <v>32.817329633334886</v>
      </c>
      <c r="Q30" s="565"/>
    </row>
    <row r="31" spans="1:17" s="1" customFormat="1">
      <c r="A31" s="65" t="s">
        <v>756</v>
      </c>
      <c r="B31" s="566" t="s">
        <v>815</v>
      </c>
      <c r="C31" s="488" t="s">
        <v>645</v>
      </c>
      <c r="D31" s="496">
        <v>64.38</v>
      </c>
      <c r="E31" s="563">
        <f t="shared" si="4"/>
        <v>54.287906941513747</v>
      </c>
      <c r="F31" s="491">
        <f t="shared" si="5"/>
        <v>7.4098148749136241</v>
      </c>
      <c r="G31" s="491">
        <f t="shared" si="5"/>
        <v>7.3675625330046515</v>
      </c>
      <c r="H31" s="491">
        <f t="shared" si="5"/>
        <v>0.58659783946607735</v>
      </c>
      <c r="I31" s="491">
        <f t="shared" si="5"/>
        <v>9.1375293265947182</v>
      </c>
      <c r="J31" s="491">
        <f t="shared" si="5"/>
        <v>11.925945492793881</v>
      </c>
      <c r="K31" s="491">
        <f t="shared" si="5"/>
        <v>9.2729533107255175</v>
      </c>
      <c r="L31" s="491">
        <f t="shared" si="5"/>
        <v>3.6212717238957475</v>
      </c>
      <c r="M31" s="491">
        <f t="shared" si="5"/>
        <v>0</v>
      </c>
      <c r="N31" s="564">
        <f t="shared" si="5"/>
        <v>4.9662318401195327</v>
      </c>
      <c r="O31" s="490">
        <f t="shared" si="5"/>
        <v>0</v>
      </c>
      <c r="P31" s="492">
        <f t="shared" si="5"/>
        <v>10.092093058486267</v>
      </c>
      <c r="Q31" s="565"/>
    </row>
    <row r="32" spans="1:17" s="1" customFormat="1">
      <c r="A32" s="65" t="s">
        <v>770</v>
      </c>
      <c r="B32" s="566" t="s">
        <v>897</v>
      </c>
      <c r="C32" s="488" t="s">
        <v>645</v>
      </c>
      <c r="D32" s="496">
        <v>0</v>
      </c>
      <c r="E32" s="563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64">
        <f t="shared" si="5"/>
        <v>0</v>
      </c>
      <c r="O32" s="490">
        <f t="shared" si="5"/>
        <v>0</v>
      </c>
      <c r="P32" s="492">
        <f t="shared" si="5"/>
        <v>0</v>
      </c>
      <c r="Q32" s="565"/>
    </row>
    <row r="33" spans="1:17" s="1" customFormat="1">
      <c r="A33" s="65" t="s">
        <v>772</v>
      </c>
      <c r="B33" s="566" t="s">
        <v>817</v>
      </c>
      <c r="C33" s="488" t="s">
        <v>645</v>
      </c>
      <c r="D33" s="497">
        <f t="shared" ref="D33:P33" si="6">SUM(D34:D36)</f>
        <v>8.76</v>
      </c>
      <c r="E33" s="575">
        <f t="shared" si="6"/>
        <v>7.3867981486123098</v>
      </c>
      <c r="F33" s="576">
        <f t="shared" si="6"/>
        <v>1.0082320333060475</v>
      </c>
      <c r="G33" s="576">
        <f t="shared" si="6"/>
        <v>1.0024828796073431</v>
      </c>
      <c r="H33" s="576">
        <f t="shared" si="6"/>
        <v>7.9816667811786854E-2</v>
      </c>
      <c r="I33" s="576">
        <f t="shared" si="6"/>
        <v>1.2433171311116764</v>
      </c>
      <c r="J33" s="576">
        <f t="shared" si="6"/>
        <v>1.6227288368573223</v>
      </c>
      <c r="K33" s="576">
        <f t="shared" si="6"/>
        <v>1.2617438801173586</v>
      </c>
      <c r="L33" s="576">
        <f t="shared" si="6"/>
        <v>0.49273594751983146</v>
      </c>
      <c r="M33" s="576">
        <f t="shared" si="6"/>
        <v>0</v>
      </c>
      <c r="N33" s="577">
        <f t="shared" si="6"/>
        <v>0.67574077228094309</v>
      </c>
      <c r="O33" s="578">
        <f t="shared" si="6"/>
        <v>0</v>
      </c>
      <c r="P33" s="579">
        <f t="shared" si="6"/>
        <v>1.3732018513876934</v>
      </c>
      <c r="Q33" s="565"/>
    </row>
    <row r="34" spans="1:17" s="1" customFormat="1">
      <c r="A34" s="65" t="s">
        <v>818</v>
      </c>
      <c r="B34" s="566" t="s">
        <v>898</v>
      </c>
      <c r="C34" s="488" t="s">
        <v>645</v>
      </c>
      <c r="D34" s="496">
        <v>0</v>
      </c>
      <c r="E34" s="563">
        <f t="shared" si="4"/>
        <v>0</v>
      </c>
      <c r="F34" s="491">
        <f>$D34*F$43/100</f>
        <v>0</v>
      </c>
      <c r="G34" s="491">
        <f t="shared" ref="G34:P34" si="7">$D34*G$43/100</f>
        <v>0</v>
      </c>
      <c r="H34" s="491">
        <f t="shared" si="7"/>
        <v>0</v>
      </c>
      <c r="I34" s="491">
        <f t="shared" si="7"/>
        <v>0</v>
      </c>
      <c r="J34" s="491">
        <f t="shared" si="7"/>
        <v>0</v>
      </c>
      <c r="K34" s="491">
        <f t="shared" si="7"/>
        <v>0</v>
      </c>
      <c r="L34" s="491">
        <f t="shared" si="7"/>
        <v>0</v>
      </c>
      <c r="M34" s="491">
        <f t="shared" si="7"/>
        <v>0</v>
      </c>
      <c r="N34" s="564">
        <f t="shared" si="7"/>
        <v>0</v>
      </c>
      <c r="O34" s="490">
        <f t="shared" si="7"/>
        <v>0</v>
      </c>
      <c r="P34" s="492">
        <f t="shared" si="7"/>
        <v>0</v>
      </c>
      <c r="Q34" s="565"/>
    </row>
    <row r="35" spans="1:17" s="1" customFormat="1">
      <c r="A35" s="65" t="s">
        <v>820</v>
      </c>
      <c r="B35" s="566" t="s">
        <v>899</v>
      </c>
      <c r="C35" s="488" t="s">
        <v>645</v>
      </c>
      <c r="D35" s="496">
        <v>0.57999999999999996</v>
      </c>
      <c r="E35" s="563">
        <f t="shared" si="4"/>
        <v>0.4890802427163401</v>
      </c>
      <c r="F35" s="491">
        <f t="shared" ref="F35:P36" si="8">$D35*F$43/100</f>
        <v>6.6755088963185785E-2</v>
      </c>
      <c r="G35" s="491">
        <f t="shared" si="8"/>
        <v>6.6374437234276135E-2</v>
      </c>
      <c r="H35" s="491">
        <f t="shared" si="8"/>
        <v>5.2846652204151115E-3</v>
      </c>
      <c r="I35" s="491">
        <f t="shared" si="8"/>
        <v>8.2320084023375845E-2</v>
      </c>
      <c r="J35" s="491">
        <f t="shared" si="8"/>
        <v>0.10744095038553045</v>
      </c>
      <c r="K35" s="491">
        <f t="shared" si="8"/>
        <v>8.3540119916446109E-2</v>
      </c>
      <c r="L35" s="491">
        <f t="shared" si="8"/>
        <v>3.2624069584646372E-2</v>
      </c>
      <c r="M35" s="491">
        <f t="shared" si="8"/>
        <v>0</v>
      </c>
      <c r="N35" s="564">
        <f t="shared" si="8"/>
        <v>4.4740827388464258E-2</v>
      </c>
      <c r="O35" s="490">
        <f t="shared" si="8"/>
        <v>0</v>
      </c>
      <c r="P35" s="492">
        <f t="shared" si="8"/>
        <v>9.0919757283660058E-2</v>
      </c>
      <c r="Q35" s="565"/>
    </row>
    <row r="36" spans="1:17" s="1" customFormat="1">
      <c r="A36" s="65" t="s">
        <v>822</v>
      </c>
      <c r="B36" s="566" t="s">
        <v>823</v>
      </c>
      <c r="C36" s="488" t="s">
        <v>645</v>
      </c>
      <c r="D36" s="496">
        <v>8.18</v>
      </c>
      <c r="E36" s="563">
        <f>SUM(F36:N36)</f>
        <v>6.8977179058959699</v>
      </c>
      <c r="F36" s="491">
        <f t="shared" si="8"/>
        <v>0.94147694434286178</v>
      </c>
      <c r="G36" s="491">
        <f t="shared" si="8"/>
        <v>0.9361084423730669</v>
      </c>
      <c r="H36" s="491">
        <f t="shared" si="8"/>
        <v>7.4532002591371743E-2</v>
      </c>
      <c r="I36" s="491">
        <f t="shared" si="8"/>
        <v>1.1609970470883006</v>
      </c>
      <c r="J36" s="491">
        <f t="shared" si="8"/>
        <v>1.5152878864717918</v>
      </c>
      <c r="K36" s="491">
        <f t="shared" si="8"/>
        <v>1.1782037602009126</v>
      </c>
      <c r="L36" s="491">
        <f t="shared" si="8"/>
        <v>0.4601118779351851</v>
      </c>
      <c r="M36" s="491">
        <f t="shared" si="8"/>
        <v>0</v>
      </c>
      <c r="N36" s="564">
        <f t="shared" si="8"/>
        <v>0.63099994489247879</v>
      </c>
      <c r="O36" s="490">
        <f t="shared" si="8"/>
        <v>0</v>
      </c>
      <c r="P36" s="492">
        <f t="shared" si="8"/>
        <v>1.2822820941040334</v>
      </c>
      <c r="Q36" s="565"/>
    </row>
    <row r="37" spans="1:17" s="1" customFormat="1">
      <c r="A37" s="65" t="s">
        <v>824</v>
      </c>
      <c r="B37" s="566" t="s">
        <v>825</v>
      </c>
      <c r="C37" s="488" t="s">
        <v>645</v>
      </c>
      <c r="D37" s="497">
        <f>SUM(D38:D42)</f>
        <v>16.2</v>
      </c>
      <c r="E37" s="575">
        <f t="shared" ref="E37:P37" si="9">SUM(E38:E42)</f>
        <v>13.66051712414605</v>
      </c>
      <c r="F37" s="580">
        <f t="shared" si="9"/>
        <v>1.8645386917303619</v>
      </c>
      <c r="G37" s="580">
        <f t="shared" si="9"/>
        <v>1.8539066951642649</v>
      </c>
      <c r="H37" s="580">
        <f t="shared" si="9"/>
        <v>0.14760616650124969</v>
      </c>
      <c r="I37" s="580">
        <f t="shared" si="9"/>
        <v>2.2992851054804975</v>
      </c>
      <c r="J37" s="580">
        <f t="shared" si="9"/>
        <v>3.0009368900786093</v>
      </c>
      <c r="K37" s="580">
        <f t="shared" si="9"/>
        <v>2.3333619700800465</v>
      </c>
      <c r="L37" s="580">
        <f t="shared" si="9"/>
        <v>0.91122401253667462</v>
      </c>
      <c r="M37" s="580">
        <f t="shared" si="9"/>
        <v>0</v>
      </c>
      <c r="N37" s="577">
        <f t="shared" si="9"/>
        <v>1.2496575925743467</v>
      </c>
      <c r="O37" s="578">
        <f t="shared" si="9"/>
        <v>0</v>
      </c>
      <c r="P37" s="579">
        <f t="shared" si="9"/>
        <v>2.5394828758539534</v>
      </c>
      <c r="Q37" s="565"/>
    </row>
    <row r="38" spans="1:17" s="1" customFormat="1">
      <c r="A38" s="65" t="s">
        <v>826</v>
      </c>
      <c r="B38" s="566" t="s">
        <v>900</v>
      </c>
      <c r="C38" s="488" t="s">
        <v>645</v>
      </c>
      <c r="D38" s="496">
        <v>2.97</v>
      </c>
      <c r="E38" s="563">
        <f>SUM(F38:N38)</f>
        <v>2.5044281394267762</v>
      </c>
      <c r="F38" s="491">
        <f>$D38*F$43/100</f>
        <v>0.3418320934838997</v>
      </c>
      <c r="G38" s="491">
        <f t="shared" ref="G38:P38" si="10">$D38*G$43/100</f>
        <v>0.33988289411344857</v>
      </c>
      <c r="H38" s="491">
        <f t="shared" si="10"/>
        <v>2.7061130525229113E-2</v>
      </c>
      <c r="I38" s="491">
        <f t="shared" si="10"/>
        <v>0.42153560267142459</v>
      </c>
      <c r="J38" s="491">
        <f t="shared" si="10"/>
        <v>0.55017176318107841</v>
      </c>
      <c r="K38" s="491">
        <f t="shared" si="10"/>
        <v>0.42778302784800859</v>
      </c>
      <c r="L38" s="491">
        <f t="shared" si="10"/>
        <v>0.16705773563172371</v>
      </c>
      <c r="M38" s="491">
        <f t="shared" si="10"/>
        <v>0</v>
      </c>
      <c r="N38" s="564">
        <f t="shared" si="10"/>
        <v>0.2291038919719636</v>
      </c>
      <c r="O38" s="490">
        <f t="shared" si="10"/>
        <v>0</v>
      </c>
      <c r="P38" s="492">
        <f t="shared" si="10"/>
        <v>0.4655718605732248</v>
      </c>
      <c r="Q38" s="565"/>
    </row>
    <row r="39" spans="1:17" s="1" customFormat="1">
      <c r="A39" s="65" t="s">
        <v>828</v>
      </c>
      <c r="B39" s="581" t="s">
        <v>901</v>
      </c>
      <c r="C39" s="488" t="s">
        <v>645</v>
      </c>
      <c r="D39" s="496">
        <v>0</v>
      </c>
      <c r="E39" s="563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64">
        <f t="shared" si="12"/>
        <v>0</v>
      </c>
      <c r="O39" s="490">
        <f t="shared" si="12"/>
        <v>0</v>
      </c>
      <c r="P39" s="492">
        <f t="shared" si="12"/>
        <v>0</v>
      </c>
      <c r="Q39" s="565"/>
    </row>
    <row r="40" spans="1:17" s="1" customFormat="1">
      <c r="A40" s="65" t="s">
        <v>830</v>
      </c>
      <c r="B40" s="566" t="s">
        <v>902</v>
      </c>
      <c r="C40" s="488" t="s">
        <v>645</v>
      </c>
      <c r="D40" s="496">
        <v>4.63</v>
      </c>
      <c r="E40" s="563">
        <f t="shared" si="11"/>
        <v>3.9042095237528534</v>
      </c>
      <c r="F40" s="491">
        <f t="shared" si="12"/>
        <v>0.5328897618957763</v>
      </c>
      <c r="G40" s="491">
        <f t="shared" si="12"/>
        <v>0.52985111102534233</v>
      </c>
      <c r="H40" s="491">
        <f t="shared" si="12"/>
        <v>4.2186206845727527E-2</v>
      </c>
      <c r="I40" s="491">
        <f t="shared" si="12"/>
        <v>0.65714136039350024</v>
      </c>
      <c r="J40" s="491">
        <f t="shared" si="12"/>
        <v>0.8576751729051828</v>
      </c>
      <c r="K40" s="491">
        <f t="shared" si="12"/>
        <v>0.6668806124364578</v>
      </c>
      <c r="L40" s="491">
        <f t="shared" si="12"/>
        <v>0.26043007271881502</v>
      </c>
      <c r="M40" s="491">
        <f t="shared" si="12"/>
        <v>0</v>
      </c>
      <c r="N40" s="564">
        <f t="shared" si="12"/>
        <v>0.35715522553205092</v>
      </c>
      <c r="O40" s="490">
        <f t="shared" si="12"/>
        <v>0</v>
      </c>
      <c r="P40" s="492">
        <f t="shared" si="12"/>
        <v>0.72579047624714843</v>
      </c>
      <c r="Q40" s="565"/>
    </row>
    <row r="41" spans="1:17" s="1" customFormat="1">
      <c r="A41" s="152" t="s">
        <v>832</v>
      </c>
      <c r="B41" s="582" t="s">
        <v>903</v>
      </c>
      <c r="C41" s="488" t="s">
        <v>645</v>
      </c>
      <c r="D41" s="583">
        <v>0.17</v>
      </c>
      <c r="E41" s="563">
        <f t="shared" si="11"/>
        <v>0.14335110562375486</v>
      </c>
      <c r="F41" s="491">
        <f t="shared" si="12"/>
        <v>1.95661467650717E-2</v>
      </c>
      <c r="G41" s="491">
        <f t="shared" si="12"/>
        <v>1.9454576430736111E-2</v>
      </c>
      <c r="H41" s="491">
        <f t="shared" si="12"/>
        <v>1.5489535990871881E-3</v>
      </c>
      <c r="I41" s="491">
        <f t="shared" si="12"/>
        <v>2.4128300489610163E-2</v>
      </c>
      <c r="J41" s="491">
        <f t="shared" si="12"/>
        <v>3.149131304403479E-2</v>
      </c>
      <c r="K41" s="491">
        <f t="shared" si="12"/>
        <v>2.4485897216889381E-2</v>
      </c>
      <c r="L41" s="491">
        <f t="shared" si="12"/>
        <v>9.5622272920515249E-3</v>
      </c>
      <c r="M41" s="491">
        <f t="shared" si="12"/>
        <v>0</v>
      </c>
      <c r="N41" s="564">
        <f t="shared" si="12"/>
        <v>1.311369078627401E-2</v>
      </c>
      <c r="O41" s="490">
        <f t="shared" si="12"/>
        <v>0</v>
      </c>
      <c r="P41" s="492">
        <f t="shared" si="12"/>
        <v>2.6648894376245194E-2</v>
      </c>
      <c r="Q41" s="584"/>
    </row>
    <row r="42" spans="1:17" s="1" customFormat="1" ht="25.5">
      <c r="A42" s="152" t="s">
        <v>904</v>
      </c>
      <c r="B42" s="582" t="s">
        <v>905</v>
      </c>
      <c r="C42" s="488" t="s">
        <v>645</v>
      </c>
      <c r="D42" s="583">
        <v>8.43</v>
      </c>
      <c r="E42" s="563">
        <f t="shared" si="11"/>
        <v>7.108528355342667</v>
      </c>
      <c r="F42" s="491">
        <f t="shared" si="12"/>
        <v>0.97025068958561422</v>
      </c>
      <c r="G42" s="491">
        <f t="shared" si="12"/>
        <v>0.9647181135947378</v>
      </c>
      <c r="H42" s="491">
        <f t="shared" si="12"/>
        <v>7.6809875531205843E-2</v>
      </c>
      <c r="I42" s="491">
        <f t="shared" si="12"/>
        <v>1.1964798419259626</v>
      </c>
      <c r="J42" s="491">
        <f t="shared" si="12"/>
        <v>1.5615986409483134</v>
      </c>
      <c r="K42" s="491">
        <f t="shared" si="12"/>
        <v>1.2142124325786909</v>
      </c>
      <c r="L42" s="491">
        <f t="shared" si="12"/>
        <v>0.47417397689408441</v>
      </c>
      <c r="M42" s="491">
        <f t="shared" si="12"/>
        <v>0</v>
      </c>
      <c r="N42" s="564">
        <f t="shared" si="12"/>
        <v>0.65028478428405823</v>
      </c>
      <c r="O42" s="490">
        <f t="shared" si="12"/>
        <v>0</v>
      </c>
      <c r="P42" s="492">
        <f t="shared" si="12"/>
        <v>1.3214716446573351</v>
      </c>
      <c r="Q42" s="584"/>
    </row>
    <row r="43" spans="1:17" s="1" customFormat="1" ht="26.25" thickBot="1">
      <c r="A43" s="109" t="s">
        <v>351</v>
      </c>
      <c r="B43" s="585" t="s">
        <v>906</v>
      </c>
      <c r="C43" s="462" t="s">
        <v>836</v>
      </c>
      <c r="D43" s="111">
        <f>SUM(E43,O43,P43)</f>
        <v>100.00000000000004</v>
      </c>
      <c r="E43" s="586">
        <f t="shared" si="11"/>
        <v>84.324179778679337</v>
      </c>
      <c r="F43" s="587">
        <v>11.509498097101</v>
      </c>
      <c r="G43" s="587">
        <v>11.443868488668301</v>
      </c>
      <c r="H43" s="587">
        <v>0.91114917593363998</v>
      </c>
      <c r="I43" s="587">
        <v>14.1931179350648</v>
      </c>
      <c r="J43" s="587">
        <v>18.5243017906087</v>
      </c>
      <c r="K43" s="587">
        <v>14.4034689511114</v>
      </c>
      <c r="L43" s="587">
        <v>5.6248395835597202</v>
      </c>
      <c r="M43" s="587">
        <v>0</v>
      </c>
      <c r="N43" s="588">
        <v>7.7139357566317699</v>
      </c>
      <c r="O43" s="589">
        <v>0</v>
      </c>
      <c r="P43" s="590">
        <v>15.6758202213207</v>
      </c>
      <c r="Q43" s="591" t="s">
        <v>907</v>
      </c>
    </row>
    <row r="44" spans="1:17" s="1" customFormat="1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T9s8xNz0D0993JaZBWqToUkUA5mc/nMkDYJS3QFHbaA1f8aLmGDFmQLhzGFdVq+zpOIGZ/vvdCtWg/CvBWD4Sg==" saltValue="RwZHKYTCDa/41JiFGt8ZxzrKDvR5CWOfrPTJNMYcf8psI5A/DZU2Zj/04jfQ7Z/km016BuEsvB38OfOv25jryA==" spinCount="100000" sheet="1" objects="1" scenarios="1"/>
  <mergeCells count="17">
    <mergeCell ref="P9:P12"/>
    <mergeCell ref="F10:F12"/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2'!VAS002_D_YPATINGOJIVEIKLA</vt:lpstr>
      <vt:lpstr>VAS002_D_YPATINGOJIVEIKLA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2'!VAS002_F_YPATINGOJIVEIKLA20M</vt:lpstr>
      <vt:lpstr>VAS002_F_YPATINGOJIVEIKLA20M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5'!VAS005_D_VandentiekyjeLikviduotuAvariju</vt:lpstr>
      <vt:lpstr>VAS005_D_VandentiekyjeLikviduotuAvariju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5'!VAS005_F_VandentiekyjeLikviduotuAvariju20M</vt:lpstr>
      <vt:lpstr>VAS005_F_VandentiekyjeLikviduotuAvariju20M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Seven</cp:lastModifiedBy>
  <cp:lastPrinted>2019-05-22T13:45:28Z</cp:lastPrinted>
  <dcterms:created xsi:type="dcterms:W3CDTF">2019-03-28T23:02:06Z</dcterms:created>
  <dcterms:modified xsi:type="dcterms:W3CDTF">2019-05-22T13:47:24Z</dcterms:modified>
</cp:coreProperties>
</file>